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75" windowWidth="11340" windowHeight="6480" tabRatio="592" activeTab="1"/>
  </bookViews>
  <sheets>
    <sheet name="Tabs 1 e 2" sheetId="1" r:id="rId1"/>
    <sheet name="Tabs 3 e 4" sheetId="2" r:id="rId2"/>
    <sheet name="Prof. Anexo I" sheetId="3" state="hidden" r:id="rId3"/>
    <sheet name="Prof. Anexo II" sheetId="4" state="hidden" r:id="rId4"/>
  </sheets>
  <externalReferences>
    <externalReference r:id="rId7"/>
    <externalReference r:id="rId8"/>
    <externalReference r:id="rId9"/>
  </externalReferences>
  <definedNames>
    <definedName name="_xlnm.Print_Area" localSheetId="0">'Tabs 1 e 2'!$B$1:$Z$51</definedName>
    <definedName name="N__Alunos_EF_99" localSheetId="2">#REF!</definedName>
    <definedName name="N__Alunos_EF_99" localSheetId="3">#REF!</definedName>
    <definedName name="N__Alunos_EF_99">#REF!</definedName>
    <definedName name="RENDMUNIC" localSheetId="2">#REF!</definedName>
    <definedName name="RENDMUNIC" localSheetId="3">#REF!</definedName>
    <definedName name="RENDMUNIC">#REF!</definedName>
  </definedNames>
  <calcPr fullCalcOnLoad="1"/>
</workbook>
</file>

<file path=xl/comments1.xml><?xml version="1.0" encoding="utf-8"?>
<comments xmlns="http://schemas.openxmlformats.org/spreadsheetml/2006/main">
  <authors>
    <author>Fabio</author>
  </authors>
  <commentList>
    <comment ref="C33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34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35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36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39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40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41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16 horas semanais conforme Lei 1729/2017</t>
        </r>
      </text>
    </comment>
    <comment ref="C50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24 horas semanais</t>
        </r>
      </text>
    </comment>
    <comment ref="B38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Cargo extinto - Lei 1729/2017</t>
        </r>
      </text>
    </comment>
    <comment ref="G17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Atualizado pela Lei nº 1824/2020</t>
        </r>
      </text>
    </comment>
    <comment ref="G12" authorId="0">
      <text>
        <r>
          <rPr>
            <b/>
            <sz val="9"/>
            <rFont val="Tahoma"/>
            <family val="2"/>
          </rPr>
          <t>Fabio:</t>
        </r>
        <r>
          <rPr>
            <sz val="9"/>
            <rFont val="Tahoma"/>
            <family val="2"/>
          </rPr>
          <t xml:space="preserve">
Atualizado pela Lei nº 1824/2020</t>
        </r>
      </text>
    </comment>
  </commentList>
</comments>
</file>

<file path=xl/sharedStrings.xml><?xml version="1.0" encoding="utf-8"?>
<sst xmlns="http://schemas.openxmlformats.org/spreadsheetml/2006/main" count="368" uniqueCount="174">
  <si>
    <t>A</t>
  </si>
  <si>
    <t>B</t>
  </si>
  <si>
    <t>C</t>
  </si>
  <si>
    <t>D</t>
  </si>
  <si>
    <t>E</t>
  </si>
  <si>
    <t>F</t>
  </si>
  <si>
    <t>G</t>
  </si>
  <si>
    <t>H</t>
  </si>
  <si>
    <t>I</t>
  </si>
  <si>
    <t>V</t>
  </si>
  <si>
    <t>01</t>
  </si>
  <si>
    <t>02</t>
  </si>
  <si>
    <t>03</t>
  </si>
  <si>
    <t>04</t>
  </si>
  <si>
    <t>05</t>
  </si>
  <si>
    <t>06</t>
  </si>
  <si>
    <t>07</t>
  </si>
  <si>
    <t>10</t>
  </si>
  <si>
    <t>08</t>
  </si>
  <si>
    <t>09</t>
  </si>
  <si>
    <t>12</t>
  </si>
  <si>
    <t>11</t>
  </si>
  <si>
    <t>13</t>
  </si>
  <si>
    <t>14</t>
  </si>
  <si>
    <t>15</t>
  </si>
  <si>
    <t>16</t>
  </si>
  <si>
    <t>17</t>
  </si>
  <si>
    <t>18</t>
  </si>
  <si>
    <t>L</t>
  </si>
  <si>
    <t>J</t>
  </si>
  <si>
    <t>MÉDICO PLANTONISTA (3º GRAU ESPECÍFICO)</t>
  </si>
  <si>
    <t>ASSIST. CRECHE(ATEND. CRECHE, AUX. CRECHE)</t>
  </si>
  <si>
    <t>ASSIST. OPER. I(S.G.,AUX.PED.,BORRAC.,LAV.,JARD.)</t>
  </si>
  <si>
    <t>ATENDENTE INFANTIL</t>
  </si>
  <si>
    <t>BABA</t>
  </si>
  <si>
    <t>COZINHEIRA</t>
  </si>
  <si>
    <t>COZINHEIRA HOSPITALAR</t>
  </si>
  <si>
    <t>MERENDEIRA</t>
  </si>
  <si>
    <t>MESTRE DE OBRAS</t>
  </si>
  <si>
    <t xml:space="preserve">OPERADOR MAQUINAS </t>
  </si>
  <si>
    <t>PINTOR DE OBRAS</t>
  </si>
  <si>
    <t>TELEFONISTA</t>
  </si>
  <si>
    <t>VIGIA</t>
  </si>
  <si>
    <t>ZELADORA HOSPITALAR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</si>
  <si>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</si>
  <si>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</si>
  <si>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</si>
  <si>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</si>
  <si>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</si>
  <si>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</si>
  <si>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</si>
  <si>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</si>
  <si>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</si>
  <si>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</si>
  <si>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</si>
  <si>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CARGO  T10</t>
  </si>
  <si>
    <t>CARGO  T11</t>
  </si>
  <si>
    <t>CARGO T12</t>
  </si>
  <si>
    <t>CARGO T13</t>
  </si>
  <si>
    <t>FISC. TRIB. POSTURA (2º GRAU COMPLETO)</t>
  </si>
  <si>
    <t>Vagas</t>
  </si>
  <si>
    <t xml:space="preserve">CARPINTEIRO </t>
  </si>
  <si>
    <t xml:space="preserve">MOTORISTA </t>
  </si>
  <si>
    <t xml:space="preserve">PEDREIRO </t>
  </si>
  <si>
    <t>ARTESÃO</t>
  </si>
  <si>
    <t>Y</t>
  </si>
  <si>
    <t>W</t>
  </si>
  <si>
    <t>Z</t>
  </si>
  <si>
    <t>ANEXO I - Tabela - 2018 - MAIO</t>
  </si>
  <si>
    <t>Cargo:  PROFESSOR - 20 HORAS - 003 036 003</t>
  </si>
  <si>
    <t>PISO</t>
  </si>
  <si>
    <t>Cargo:  PROFESSOR DE EDUCAÇÃO FÍSICA - 20 HORAS - 003 036 004</t>
  </si>
  <si>
    <r>
      <t xml:space="preserve">NÍVEL </t>
    </r>
    <r>
      <rPr>
        <b/>
        <u val="single"/>
        <sz val="11"/>
        <color indexed="9"/>
        <rFont val="Cambria"/>
        <family val="1"/>
      </rPr>
      <t xml:space="preserve">P1 </t>
    </r>
    <r>
      <rPr>
        <b/>
        <sz val="11"/>
        <color indexed="9"/>
        <rFont val="Cambria"/>
        <family val="1"/>
      </rPr>
      <t>- MAGISTÉRIO</t>
    </r>
  </si>
  <si>
    <r>
      <t xml:space="preserve">NÍVEL </t>
    </r>
    <r>
      <rPr>
        <b/>
        <u val="single"/>
        <sz val="11"/>
        <color indexed="9"/>
        <rFont val="Cambria"/>
        <family val="1"/>
      </rPr>
      <t>P2</t>
    </r>
    <r>
      <rPr>
        <b/>
        <sz val="11"/>
        <color indexed="9"/>
        <rFont val="Cambria"/>
        <family val="1"/>
      </rPr>
      <t xml:space="preserve"> - LICENC. PLENA - 003036003</t>
    </r>
  </si>
  <si>
    <r>
      <t xml:space="preserve">NÍVEL </t>
    </r>
    <r>
      <rPr>
        <b/>
        <u val="single"/>
        <sz val="11"/>
        <color indexed="9"/>
        <rFont val="Cambria"/>
        <family val="1"/>
      </rPr>
      <t>P3</t>
    </r>
    <r>
      <rPr>
        <b/>
        <sz val="11"/>
        <color indexed="9"/>
        <rFont val="Cambria"/>
        <family val="1"/>
      </rPr>
      <t xml:space="preserve"> - LIC. PLENA + PÓS - 003036003</t>
    </r>
  </si>
  <si>
    <r>
      <t xml:space="preserve">NÍVEL </t>
    </r>
    <r>
      <rPr>
        <b/>
        <u val="single"/>
        <sz val="11"/>
        <color indexed="9"/>
        <rFont val="Cambria"/>
        <family val="1"/>
      </rPr>
      <t>P4</t>
    </r>
    <r>
      <rPr>
        <b/>
        <sz val="11"/>
        <color indexed="9"/>
        <rFont val="Cambria"/>
        <family val="1"/>
      </rPr>
      <t xml:space="preserve"> - MESTRADO - 003036003</t>
    </r>
  </si>
  <si>
    <t>Professor Esp Extinção - 003036005</t>
  </si>
  <si>
    <t>NP2 = NP1 + 10%</t>
  </si>
  <si>
    <t>NP3 = NP2 + 10%</t>
  </si>
  <si>
    <t>NP4 = NP3 + 15%</t>
  </si>
  <si>
    <t>Classes</t>
  </si>
  <si>
    <t>Vencimento</t>
  </si>
  <si>
    <t>Para apurar o valor entre uma classe e outra deve - se proceder da seguinte forma:</t>
  </si>
  <si>
    <t>Calcular o valor de 3% sobre a classe inicial</t>
  </si>
  <si>
    <t>Somar o valor da classe seguinte à que se encontra com o valor dos 3% da classe inicial.</t>
  </si>
  <si>
    <t>tem o vencimento base no valor de R$ 1.715,06.Tendo o direito a promoção no plano de carreira,</t>
  </si>
  <si>
    <t xml:space="preserve">( 3% de 1.350,44 = 40,51), totalizando  R$ 1.755,57. </t>
  </si>
  <si>
    <t>Então até a classe 30 o "denominador comum" do acréscimo é o valor de 40,51, para esse nível</t>
  </si>
  <si>
    <t>A partir da classe 31 esse percentual cai para 2%, conforme redação da Lei nº 011/2011</t>
  </si>
  <si>
    <t>mas o procedimento é o mesmo do caso acima.</t>
  </si>
  <si>
    <t>ANEXO II - Tabela 2018 - MAIO</t>
  </si>
  <si>
    <t>Cargo:  PROFESSOR DE EDUCAÇÃO INFANTIL -  40 HORAS -004036004</t>
  </si>
  <si>
    <r>
      <t>NÍVEL NPA</t>
    </r>
    <r>
      <rPr>
        <sz val="12"/>
        <color indexed="9"/>
        <rFont val="Cambria"/>
        <family val="1"/>
      </rPr>
      <t>- MAGISTÉRIO</t>
    </r>
  </si>
  <si>
    <r>
      <t>NÍVEL NPB</t>
    </r>
    <r>
      <rPr>
        <sz val="12"/>
        <color indexed="9"/>
        <rFont val="Cambria"/>
        <family val="1"/>
      </rPr>
      <t xml:space="preserve"> - LICENC. PLENA</t>
    </r>
  </si>
  <si>
    <r>
      <t>NÍVEL NPC</t>
    </r>
    <r>
      <rPr>
        <sz val="12"/>
        <color indexed="9"/>
        <rFont val="Cambria"/>
        <family val="1"/>
      </rPr>
      <t xml:space="preserve"> - LIC. PLENA + PÓS</t>
    </r>
  </si>
  <si>
    <t>NPA</t>
  </si>
  <si>
    <t>NPB= NPA + 10%</t>
  </si>
  <si>
    <t>NPC = NPB + 10%</t>
  </si>
  <si>
    <t>NOTA EXPLICATIVA</t>
  </si>
  <si>
    <t>Exemplo: Uma professora que encontra-se na classe 10 do Nível NP2</t>
  </si>
  <si>
    <t>seu vencimento na classe 11 serão os 1.715,06 acrescidos dos 3% da classe inicial</t>
  </si>
  <si>
    <t>40:00</t>
  </si>
  <si>
    <t>LAVADEIRA (OR) HOSPITALAR</t>
  </si>
  <si>
    <t>20:00</t>
  </si>
  <si>
    <t>AUDITOR MUNICIPAL DE CONTROLE INTERNO</t>
  </si>
  <si>
    <t>AA</t>
  </si>
  <si>
    <t>2021</t>
  </si>
  <si>
    <t>HH</t>
  </si>
  <si>
    <t>KK</t>
  </si>
  <si>
    <t>QQ</t>
  </si>
  <si>
    <t>3A</t>
  </si>
  <si>
    <t>1A</t>
  </si>
  <si>
    <t>MM</t>
  </si>
  <si>
    <t>NN</t>
  </si>
  <si>
    <t>OO</t>
  </si>
  <si>
    <t>Carg Hor Diaria</t>
  </si>
  <si>
    <t>Carg Hor Semanal</t>
  </si>
  <si>
    <t>30:00</t>
  </si>
  <si>
    <t>16:00</t>
  </si>
  <si>
    <t>24:00</t>
  </si>
  <si>
    <t>TABELA 01 -GRUPO OCUPACIONAL I - SUPERIOR -  CARGOS NÍVEL SUPERIOR -  JANEIRO 2024</t>
  </si>
  <si>
    <t>TABELA 02 - GRUPO OCUPACIONAL II - TÉCNICO -  CARGOS NÍVEL TÉCNICO - JANEIRO 2024</t>
  </si>
  <si>
    <t>TABELA 03  GRUPO OCUPACIONAL III - AUXILIAR - CARGOS NÍVEL AUXILIAR - JANEIRO 2024</t>
  </si>
  <si>
    <t>TABELA 04 GRUPO OCUPACIONAL IV - OPERACIONAL -  CARGOS NÍVEL OPERACIONAL - JANEIRO 2024</t>
  </si>
  <si>
    <t>Outubro</t>
  </si>
  <si>
    <t xml:space="preserve">ASSIST. SOCIAL </t>
  </si>
  <si>
    <t>CONTADOR</t>
  </si>
  <si>
    <t>ENFERMEIRO(A)</t>
  </si>
  <si>
    <t>FARMACEUTICO</t>
  </si>
  <si>
    <t xml:space="preserve">MEDICO </t>
  </si>
  <si>
    <t xml:space="preserve">NUTRICIONISTA </t>
  </si>
  <si>
    <t xml:space="preserve">TOPOGRAFO </t>
  </si>
  <si>
    <t>ARQUITETO</t>
  </si>
  <si>
    <t>BIOQUIMICO</t>
  </si>
  <si>
    <t>DENTISTA</t>
  </si>
  <si>
    <t>ENGENHEIRO AGRONOMO</t>
  </si>
  <si>
    <t>ENGENHEIRO CIVIL</t>
  </si>
  <si>
    <t xml:space="preserve">FISIOTERAPEUTA </t>
  </si>
  <si>
    <t>FONOAUDIOLOGO</t>
  </si>
  <si>
    <t>TERAPEUTA OCUPACIONAL</t>
  </si>
  <si>
    <t>PSICOPEDAGOGO</t>
  </si>
  <si>
    <t xml:space="preserve">PEDAGOGO </t>
  </si>
  <si>
    <t>PSICOLOGO</t>
  </si>
  <si>
    <t xml:space="preserve">PSICOLOGO </t>
  </si>
  <si>
    <t xml:space="preserve">MÉDICO VETERINARIO </t>
  </si>
  <si>
    <t>VETERINARIO</t>
  </si>
  <si>
    <t>PROCURADOR JURÍDICO</t>
  </si>
  <si>
    <t>MÉDICO PEDIATRA</t>
  </si>
  <si>
    <t xml:space="preserve">MÉDICO CARDIOLOGISTA </t>
  </si>
  <si>
    <t>MÉDICO ORTOPEDISTA</t>
  </si>
  <si>
    <t xml:space="preserve">MÉDICO NEUROLOGISTA </t>
  </si>
  <si>
    <t>MÉDICO CLÍNICO GERAL</t>
  </si>
  <si>
    <t>MÉDICO GINECOLOGISTA</t>
  </si>
  <si>
    <t xml:space="preserve">MÉDICO OBSTETRA </t>
  </si>
  <si>
    <t>MÉDICO PSIQUIATRA</t>
  </si>
  <si>
    <t>TEC. AGRICOLA</t>
  </si>
  <si>
    <t>TEC. EM ENFERMAGEM</t>
  </si>
  <si>
    <t>TEC. HIG. DENTAL</t>
  </si>
  <si>
    <t>TEC. PECUARIA</t>
  </si>
  <si>
    <t>TÉCNICO EM RADIOLOGIA</t>
  </si>
  <si>
    <t>TEC. ADMINISTRATIVO</t>
  </si>
  <si>
    <t>TEC. EM CONTABILIDADE</t>
  </si>
  <si>
    <t>TEC. EM INFORMÁTICA</t>
  </si>
  <si>
    <t>EDUCADOR SOCIAL</t>
  </si>
  <si>
    <t>FISC. TRIB. POSTURA</t>
  </si>
  <si>
    <t>AUX. ADMINISTRATIVO</t>
  </si>
  <si>
    <t xml:space="preserve">AUX. ODONTOLOGIA </t>
  </si>
  <si>
    <t>AUX.DE ENFERMAGEM</t>
  </si>
  <si>
    <t>AUX. DE FARMÁCIA</t>
  </si>
  <si>
    <t>ELETRICISTA</t>
  </si>
  <si>
    <t>MECANICO</t>
  </si>
  <si>
    <t>MOTORISTA ESCOLAR</t>
  </si>
  <si>
    <t>MOTORISTA SAÚDE</t>
  </si>
  <si>
    <t>MOTORISTA DE CAMINHÃO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</si>
</sst>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"/>
    <numFmt numFmtId="173" formatCode="#,##0.0"/>
    <numFmt numFmtId="174" formatCode="0.0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#,##0.000"/>
    <numFmt numFmtId="181" formatCode="#,##0.0000"/>
    <numFmt numFmtId="182" formatCode="#,##0.00000"/>
    <numFmt numFmtId="183" formatCode="0.0000"/>
    <numFmt numFmtId="184" formatCode="0.000"/>
    <numFmt numFmtId="185" formatCode="0.00000"/>
    <numFmt numFmtId="186" formatCode="&quot;R$&quot;\ #,##0.00"/>
    <numFmt numFmtId="187" formatCode="#,##0_ ;\-#,##0\ "/>
    <numFmt numFmtId="188" formatCode="[$€]\ #,##0.00_);[Red]\([$€]\ #,##0.00\)"/>
    <numFmt numFmtId="189" formatCode="&quot;Ativado&quot;;&quot;Ativado&quot;;&quot;Desativado&quot;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Ebrima"/>
      <family val="0"/>
    </font>
    <font>
      <b/>
      <sz val="10"/>
      <name val="Arial"/>
      <family val="2"/>
    </font>
    <font>
      <b/>
      <u val="single"/>
      <sz val="11"/>
      <color indexed="9"/>
      <name val="Cambria"/>
      <family val="1"/>
    </font>
    <font>
      <b/>
      <sz val="11"/>
      <color indexed="9"/>
      <name val="Cambria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2"/>
      <color indexed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Ebrima"/>
      <family val="0"/>
    </font>
    <font>
      <b/>
      <i/>
      <sz val="10"/>
      <name val="Ebrima"/>
      <family val="0"/>
    </font>
    <font>
      <sz val="10"/>
      <name val="Ebrima"/>
      <family val="0"/>
    </font>
    <font>
      <sz val="8"/>
      <name val="Ebrima"/>
      <family val="0"/>
    </font>
    <font>
      <b/>
      <sz val="12"/>
      <name val="Ebrima"/>
      <family val="0"/>
    </font>
    <font>
      <sz val="7"/>
      <name val="Ebrima"/>
      <family val="0"/>
    </font>
    <font>
      <b/>
      <sz val="7"/>
      <name val="Ebrima"/>
      <family val="0"/>
    </font>
    <font>
      <b/>
      <sz val="11"/>
      <color indexed="8"/>
      <name val="Calibri"/>
      <family val="2"/>
    </font>
    <font>
      <sz val="8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2"/>
      <color indexed="9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/>
      <bottom style="hair"/>
    </border>
    <border>
      <left/>
      <right style="double"/>
      <top/>
      <bottom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double"/>
      <top style="hair"/>
      <bottom style="hair"/>
    </border>
    <border>
      <left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/>
      <bottom/>
    </border>
    <border>
      <left style="double"/>
      <right style="double"/>
      <top style="hair"/>
      <bottom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double"/>
      <top>
        <color indexed="63"/>
      </top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5" fillId="3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12" fillId="42" borderId="5" applyNumberFormat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4" fillId="49" borderId="2" applyNumberFormat="0" applyAlignment="0" applyProtection="0"/>
    <xf numFmtId="188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50" borderId="0" applyNumberFormat="0" applyBorder="0" applyAlignment="0" applyProtection="0"/>
    <xf numFmtId="0" fontId="55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7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57" fillId="40" borderId="13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17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2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42" fillId="55" borderId="0" xfId="107" applyFont="1" applyFill="1" applyBorder="1" applyAlignment="1">
      <alignment/>
    </xf>
    <xf numFmtId="171" fontId="42" fillId="0" borderId="0" xfId="107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43" fillId="13" borderId="19" xfId="0" applyFont="1" applyFill="1" applyBorder="1" applyAlignment="1">
      <alignment/>
    </xf>
    <xf numFmtId="0" fontId="43" fillId="13" borderId="0" xfId="0" applyFont="1" applyFill="1" applyBorder="1" applyAlignment="1">
      <alignment/>
    </xf>
    <xf numFmtId="0" fontId="0" fillId="13" borderId="0" xfId="0" applyFill="1" applyAlignment="1">
      <alignment/>
    </xf>
    <xf numFmtId="170" fontId="43" fillId="13" borderId="0" xfId="85" applyFont="1" applyFill="1" applyBorder="1" applyAlignment="1">
      <alignment/>
    </xf>
    <xf numFmtId="0" fontId="43" fillId="13" borderId="0" xfId="0" applyFont="1" applyFill="1" applyBorder="1" applyAlignment="1">
      <alignment horizontal="right"/>
    </xf>
    <xf numFmtId="10" fontId="25" fillId="0" borderId="19" xfId="94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44" fillId="56" borderId="22" xfId="0" applyFont="1" applyFill="1" applyBorder="1" applyAlignment="1">
      <alignment horizontal="center" vertical="justify"/>
    </xf>
    <xf numFmtId="0" fontId="44" fillId="56" borderId="0" xfId="0" applyFont="1" applyFill="1" applyBorder="1" applyAlignment="1">
      <alignment horizontal="center" vertical="justify"/>
    </xf>
    <xf numFmtId="0" fontId="44" fillId="0" borderId="0" xfId="0" applyFont="1" applyBorder="1" applyAlignment="1">
      <alignment horizontal="center" vertical="center"/>
    </xf>
    <xf numFmtId="0" fontId="65" fillId="57" borderId="23" xfId="0" applyFont="1" applyFill="1" applyBorder="1" applyAlignment="1">
      <alignment horizontal="center" vertical="center"/>
    </xf>
    <xf numFmtId="0" fontId="65" fillId="57" borderId="24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171" fontId="44" fillId="56" borderId="25" xfId="109" applyNumberFormat="1" applyFont="1" applyFill="1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171" fontId="44" fillId="0" borderId="26" xfId="0" applyNumberFormat="1" applyFont="1" applyBorder="1" applyAlignment="1">
      <alignment/>
    </xf>
    <xf numFmtId="0" fontId="44" fillId="0" borderId="27" xfId="0" applyFont="1" applyBorder="1" applyAlignment="1">
      <alignment horizontal="center" vertical="center"/>
    </xf>
    <xf numFmtId="171" fontId="44" fillId="0" borderId="25" xfId="0" applyNumberFormat="1" applyFont="1" applyBorder="1" applyAlignment="1">
      <alignment/>
    </xf>
    <xf numFmtId="0" fontId="44" fillId="0" borderId="28" xfId="0" applyFont="1" applyBorder="1" applyAlignment="1">
      <alignment horizontal="center" vertical="center"/>
    </xf>
    <xf numFmtId="171" fontId="44" fillId="0" borderId="29" xfId="109" applyNumberFormat="1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71" fontId="44" fillId="0" borderId="29" xfId="0" applyNumberFormat="1" applyFont="1" applyBorder="1" applyAlignment="1">
      <alignment/>
    </xf>
    <xf numFmtId="0" fontId="28" fillId="0" borderId="19" xfId="0" applyFont="1" applyFill="1" applyBorder="1" applyAlignment="1">
      <alignment horizontal="center" vertical="center"/>
    </xf>
    <xf numFmtId="2" fontId="25" fillId="0" borderId="0" xfId="0" applyNumberFormat="1" applyFont="1" applyAlignment="1">
      <alignment/>
    </xf>
    <xf numFmtId="171" fontId="0" fillId="0" borderId="0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27" xfId="0" applyBorder="1" applyAlignment="1">
      <alignment/>
    </xf>
    <xf numFmtId="171" fontId="0" fillId="0" borderId="0" xfId="0" applyNumberFormat="1" applyAlignment="1">
      <alignment/>
    </xf>
    <xf numFmtId="0" fontId="44" fillId="0" borderId="31" xfId="0" applyFont="1" applyBorder="1" applyAlignment="1">
      <alignment horizontal="center" vertical="center"/>
    </xf>
    <xf numFmtId="171" fontId="44" fillId="0" borderId="31" xfId="0" applyNumberFormat="1" applyFont="1" applyBorder="1" applyAlignment="1">
      <alignment/>
    </xf>
    <xf numFmtId="4" fontId="0" fillId="0" borderId="0" xfId="109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4" fillId="56" borderId="29" xfId="0" applyFont="1" applyFill="1" applyBorder="1" applyAlignment="1">
      <alignment horizontal="center" vertical="center"/>
    </xf>
    <xf numFmtId="0" fontId="44" fillId="56" borderId="31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9" fontId="0" fillId="0" borderId="0" xfId="0" applyNumberFormat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43" fillId="13" borderId="41" xfId="0" applyFont="1" applyFill="1" applyBorder="1" applyAlignment="1">
      <alignment/>
    </xf>
    <xf numFmtId="0" fontId="43" fillId="13" borderId="20" xfId="0" applyFont="1" applyFill="1" applyBorder="1" applyAlignment="1">
      <alignment/>
    </xf>
    <xf numFmtId="0" fontId="43" fillId="13" borderId="20" xfId="0" applyFont="1" applyFill="1" applyBorder="1" applyAlignment="1">
      <alignment horizontal="right"/>
    </xf>
    <xf numFmtId="170" fontId="43" fillId="13" borderId="42" xfId="85" applyFont="1" applyFill="1" applyBorder="1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70" fontId="45" fillId="0" borderId="0" xfId="85" applyFont="1" applyFill="1" applyAlignment="1">
      <alignment/>
    </xf>
    <xf numFmtId="10" fontId="0" fillId="0" borderId="19" xfId="0" applyNumberFormat="1" applyBorder="1" applyAlignment="1">
      <alignment/>
    </xf>
    <xf numFmtId="0" fontId="0" fillId="55" borderId="0" xfId="0" applyFill="1" applyBorder="1" applyAlignment="1">
      <alignment/>
    </xf>
    <xf numFmtId="0" fontId="45" fillId="55" borderId="0" xfId="0" applyFont="1" applyFill="1" applyBorder="1" applyAlignment="1">
      <alignment horizontal="center" vertical="center"/>
    </xf>
    <xf numFmtId="0" fontId="45" fillId="55" borderId="22" xfId="0" applyFont="1" applyFill="1" applyBorder="1" applyAlignment="1">
      <alignment horizontal="center" vertical="center"/>
    </xf>
    <xf numFmtId="0" fontId="45" fillId="55" borderId="32" xfId="0" applyFont="1" applyFill="1" applyBorder="1" applyAlignment="1">
      <alignment horizontal="center" vertical="center"/>
    </xf>
    <xf numFmtId="10" fontId="0" fillId="55" borderId="0" xfId="0" applyNumberFormat="1" applyFill="1" applyBorder="1" applyAlignment="1">
      <alignment/>
    </xf>
    <xf numFmtId="0" fontId="66" fillId="57" borderId="24" xfId="0" applyFont="1" applyFill="1" applyBorder="1" applyAlignment="1">
      <alignment horizontal="center" vertical="center"/>
    </xf>
    <xf numFmtId="0" fontId="66" fillId="57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171" fontId="43" fillId="0" borderId="34" xfId="109" applyNumberFormat="1" applyFont="1" applyFill="1" applyBorder="1" applyAlignment="1">
      <alignment horizontal="center"/>
    </xf>
    <xf numFmtId="171" fontId="43" fillId="0" borderId="44" xfId="0" applyNumberFormat="1" applyFont="1" applyFill="1" applyBorder="1" applyAlignment="1">
      <alignment/>
    </xf>
    <xf numFmtId="0" fontId="43" fillId="0" borderId="45" xfId="0" applyFont="1" applyBorder="1" applyAlignment="1">
      <alignment horizontal="center" vertical="center"/>
    </xf>
    <xf numFmtId="171" fontId="43" fillId="0" borderId="44" xfId="0" applyNumberFormat="1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171" fontId="43" fillId="0" borderId="46" xfId="109" applyNumberFormat="1" applyFont="1" applyBorder="1" applyAlignment="1">
      <alignment horizontal="center"/>
    </xf>
    <xf numFmtId="0" fontId="43" fillId="0" borderId="47" xfId="0" applyFont="1" applyBorder="1" applyAlignment="1">
      <alignment horizontal="center" vertical="center"/>
    </xf>
    <xf numFmtId="171" fontId="43" fillId="0" borderId="29" xfId="0" applyNumberFormat="1" applyFont="1" applyBorder="1" applyAlignment="1">
      <alignment/>
    </xf>
    <xf numFmtId="0" fontId="43" fillId="0" borderId="48" xfId="0" applyFont="1" applyBorder="1" applyAlignment="1">
      <alignment horizontal="center" vertical="center"/>
    </xf>
    <xf numFmtId="171" fontId="43" fillId="0" borderId="48" xfId="0" applyNumberFormat="1" applyFont="1" applyBorder="1" applyAlignment="1">
      <alignment/>
    </xf>
    <xf numFmtId="171" fontId="43" fillId="0" borderId="27" xfId="0" applyNumberFormat="1" applyFont="1" applyBorder="1" applyAlignment="1">
      <alignment/>
    </xf>
    <xf numFmtId="171" fontId="43" fillId="0" borderId="30" xfId="109" applyNumberFormat="1" applyFont="1" applyBorder="1" applyAlignment="1">
      <alignment horizont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71" fontId="43" fillId="0" borderId="0" xfId="109" applyNumberFormat="1" applyFont="1" applyBorder="1" applyAlignment="1">
      <alignment horizontal="center"/>
    </xf>
    <xf numFmtId="0" fontId="43" fillId="0" borderId="4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171" fontId="43" fillId="0" borderId="31" xfId="109" applyNumberFormat="1" applyFont="1" applyBorder="1" applyAlignment="1">
      <alignment horizontal="center"/>
    </xf>
    <xf numFmtId="171" fontId="43" fillId="0" borderId="47" xfId="0" applyNumberFormat="1" applyFont="1" applyBorder="1" applyAlignment="1">
      <alignment/>
    </xf>
    <xf numFmtId="171" fontId="43" fillId="0" borderId="49" xfId="109" applyNumberFormat="1" applyFont="1" applyBorder="1" applyAlignment="1">
      <alignment horizontal="center"/>
    </xf>
    <xf numFmtId="171" fontId="43" fillId="0" borderId="50" xfId="0" applyNumberFormat="1" applyFont="1" applyBorder="1" applyAlignment="1">
      <alignment/>
    </xf>
    <xf numFmtId="171" fontId="43" fillId="0" borderId="26" xfId="0" applyNumberFormat="1" applyFont="1" applyBorder="1" applyAlignment="1">
      <alignment/>
    </xf>
    <xf numFmtId="0" fontId="43" fillId="0" borderId="51" xfId="0" applyFont="1" applyBorder="1" applyAlignment="1">
      <alignment horizontal="center" vertical="center"/>
    </xf>
    <xf numFmtId="171" fontId="43" fillId="0" borderId="52" xfId="109" applyNumberFormat="1" applyFont="1" applyBorder="1" applyAlignment="1">
      <alignment horizontal="center"/>
    </xf>
    <xf numFmtId="171" fontId="43" fillId="0" borderId="42" xfId="0" applyNumberFormat="1" applyFont="1" applyBorder="1" applyAlignment="1">
      <alignment/>
    </xf>
    <xf numFmtId="0" fontId="43" fillId="0" borderId="53" xfId="0" applyFont="1" applyBorder="1" applyAlignment="1">
      <alignment horizontal="center" vertical="center"/>
    </xf>
    <xf numFmtId="171" fontId="43" fillId="0" borderId="51" xfId="0" applyNumberFormat="1" applyFont="1" applyBorder="1" applyAlignment="1">
      <alignment/>
    </xf>
    <xf numFmtId="171" fontId="0" fillId="55" borderId="0" xfId="0" applyNumberFormat="1" applyFill="1" applyAlignment="1">
      <alignment/>
    </xf>
    <xf numFmtId="0" fontId="0" fillId="55" borderId="0" xfId="0" applyFill="1" applyAlignment="1">
      <alignment/>
    </xf>
    <xf numFmtId="0" fontId="44" fillId="58" borderId="28" xfId="0" applyFont="1" applyFill="1" applyBorder="1" applyAlignment="1">
      <alignment horizontal="center" vertical="center"/>
    </xf>
    <xf numFmtId="171" fontId="44" fillId="58" borderId="29" xfId="109" applyNumberFormat="1" applyFont="1" applyFill="1" applyBorder="1" applyAlignment="1">
      <alignment horizontal="center"/>
    </xf>
    <xf numFmtId="0" fontId="44" fillId="58" borderId="30" xfId="0" applyFont="1" applyFill="1" applyBorder="1" applyAlignment="1">
      <alignment horizontal="center" vertical="center"/>
    </xf>
    <xf numFmtId="171" fontId="44" fillId="58" borderId="29" xfId="0" applyNumberFormat="1" applyFont="1" applyFill="1" applyBorder="1" applyAlignment="1">
      <alignment/>
    </xf>
    <xf numFmtId="0" fontId="44" fillId="58" borderId="31" xfId="0" applyFont="1" applyFill="1" applyBorder="1" applyAlignment="1">
      <alignment horizontal="center" vertical="center"/>
    </xf>
    <xf numFmtId="0" fontId="44" fillId="58" borderId="54" xfId="0" applyFont="1" applyFill="1" applyBorder="1" applyAlignment="1">
      <alignment horizontal="center" vertical="center"/>
    </xf>
    <xf numFmtId="171" fontId="44" fillId="58" borderId="51" xfId="109" applyNumberFormat="1" applyFont="1" applyFill="1" applyBorder="1" applyAlignment="1">
      <alignment horizontal="center"/>
    </xf>
    <xf numFmtId="0" fontId="44" fillId="58" borderId="55" xfId="0" applyFont="1" applyFill="1" applyBorder="1" applyAlignment="1">
      <alignment horizontal="center" vertical="center"/>
    </xf>
    <xf numFmtId="171" fontId="44" fillId="58" borderId="51" xfId="0" applyNumberFormat="1" applyFont="1" applyFill="1" applyBorder="1" applyAlignment="1">
      <alignment/>
    </xf>
    <xf numFmtId="0" fontId="44" fillId="58" borderId="52" xfId="0" applyFont="1" applyFill="1" applyBorder="1" applyAlignment="1">
      <alignment horizontal="center" vertical="center"/>
    </xf>
    <xf numFmtId="171" fontId="44" fillId="58" borderId="52" xfId="0" applyNumberFormat="1" applyFont="1" applyFill="1" applyBorder="1" applyAlignment="1">
      <alignment/>
    </xf>
    <xf numFmtId="171" fontId="0" fillId="0" borderId="32" xfId="109" applyNumberFormat="1" applyBorder="1" applyAlignment="1">
      <alignment horizontal="center"/>
    </xf>
    <xf numFmtId="171" fontId="44" fillId="58" borderId="26" xfId="0" applyNumberFormat="1" applyFont="1" applyFill="1" applyBorder="1" applyAlignment="1">
      <alignment/>
    </xf>
    <xf numFmtId="171" fontId="44" fillId="0" borderId="51" xfId="0" applyNumberFormat="1" applyFont="1" applyBorder="1" applyAlignment="1">
      <alignment/>
    </xf>
    <xf numFmtId="171" fontId="0" fillId="0" borderId="32" xfId="0" applyNumberFormat="1" applyBorder="1" applyAlignment="1">
      <alignment/>
    </xf>
    <xf numFmtId="171" fontId="44" fillId="58" borderId="50" xfId="0" applyNumberFormat="1" applyFont="1" applyFill="1" applyBorder="1" applyAlignment="1">
      <alignment/>
    </xf>
    <xf numFmtId="0" fontId="34" fillId="59" borderId="56" xfId="0" applyNumberFormat="1" applyFont="1" applyFill="1" applyBorder="1" applyAlignment="1">
      <alignment horizontal="center"/>
    </xf>
    <xf numFmtId="0" fontId="35" fillId="59" borderId="38" xfId="0" applyFont="1" applyFill="1" applyBorder="1" applyAlignment="1" quotePrefix="1">
      <alignment horizontal="center" vertical="center"/>
    </xf>
    <xf numFmtId="0" fontId="34" fillId="59" borderId="57" xfId="0" applyFont="1" applyFill="1" applyBorder="1" applyAlignment="1" quotePrefix="1">
      <alignment horizontal="center"/>
    </xf>
    <xf numFmtId="0" fontId="34" fillId="59" borderId="58" xfId="0" applyFont="1" applyFill="1" applyBorder="1" applyAlignment="1" quotePrefix="1">
      <alignment horizontal="center"/>
    </xf>
    <xf numFmtId="0" fontId="34" fillId="59" borderId="59" xfId="0" applyFont="1" applyFill="1" applyBorder="1" applyAlignment="1" quotePrefix="1">
      <alignment horizontal="center"/>
    </xf>
    <xf numFmtId="0" fontId="34" fillId="59" borderId="60" xfId="0" applyNumberFormat="1" applyFont="1" applyFill="1" applyBorder="1" applyAlignment="1">
      <alignment horizontal="center"/>
    </xf>
    <xf numFmtId="49" fontId="36" fillId="59" borderId="60" xfId="0" applyNumberFormat="1" applyFont="1" applyFill="1" applyBorder="1" applyAlignment="1">
      <alignment horizontal="center"/>
    </xf>
    <xf numFmtId="0" fontId="36" fillId="59" borderId="60" xfId="0" applyFont="1" applyFill="1" applyBorder="1" applyAlignment="1">
      <alignment horizontal="center"/>
    </xf>
    <xf numFmtId="0" fontId="36" fillId="59" borderId="60" xfId="0" applyFont="1" applyFill="1" applyBorder="1" applyAlignment="1">
      <alignment/>
    </xf>
    <xf numFmtId="0" fontId="36" fillId="59" borderId="61" xfId="0" applyFont="1" applyFill="1" applyBorder="1" applyAlignment="1">
      <alignment/>
    </xf>
    <xf numFmtId="0" fontId="37" fillId="0" borderId="62" xfId="0" applyFont="1" applyFill="1" applyBorder="1" applyAlignment="1">
      <alignment/>
    </xf>
    <xf numFmtId="20" fontId="37" fillId="0" borderId="63" xfId="0" applyNumberFormat="1" applyFont="1" applyFill="1" applyBorder="1" applyAlignment="1">
      <alignment horizontal="center"/>
    </xf>
    <xf numFmtId="0" fontId="37" fillId="0" borderId="63" xfId="0" applyNumberFormat="1" applyFont="1" applyFill="1" applyBorder="1" applyAlignment="1">
      <alignment horizontal="center"/>
    </xf>
    <xf numFmtId="4" fontId="37" fillId="0" borderId="63" xfId="0" applyNumberFormat="1" applyFont="1" applyFill="1" applyBorder="1" applyAlignment="1">
      <alignment/>
    </xf>
    <xf numFmtId="2" fontId="37" fillId="0" borderId="63" xfId="0" applyNumberFormat="1" applyFont="1" applyFill="1" applyBorder="1" applyAlignment="1">
      <alignment/>
    </xf>
    <xf numFmtId="171" fontId="37" fillId="0" borderId="63" xfId="107" applyFont="1" applyFill="1" applyBorder="1" applyAlignment="1">
      <alignment/>
    </xf>
    <xf numFmtId="171" fontId="37" fillId="0" borderId="64" xfId="107" applyFont="1" applyFill="1" applyBorder="1" applyAlignment="1">
      <alignment/>
    </xf>
    <xf numFmtId="0" fontId="37" fillId="0" borderId="65" xfId="0" applyFont="1" applyFill="1" applyBorder="1" applyAlignment="1">
      <alignment/>
    </xf>
    <xf numFmtId="20" fontId="37" fillId="0" borderId="66" xfId="0" applyNumberFormat="1" applyFont="1" applyFill="1" applyBorder="1" applyAlignment="1">
      <alignment horizontal="center"/>
    </xf>
    <xf numFmtId="0" fontId="37" fillId="0" borderId="66" xfId="0" applyNumberFormat="1" applyFont="1" applyFill="1" applyBorder="1" applyAlignment="1">
      <alignment horizontal="center"/>
    </xf>
    <xf numFmtId="4" fontId="37" fillId="0" borderId="66" xfId="0" applyNumberFormat="1" applyFont="1" applyFill="1" applyBorder="1" applyAlignment="1">
      <alignment/>
    </xf>
    <xf numFmtId="2" fontId="37" fillId="0" borderId="66" xfId="0" applyNumberFormat="1" applyFont="1" applyFill="1" applyBorder="1" applyAlignment="1">
      <alignment/>
    </xf>
    <xf numFmtId="171" fontId="37" fillId="0" borderId="66" xfId="107" applyFont="1" applyFill="1" applyBorder="1" applyAlignment="1">
      <alignment/>
    </xf>
    <xf numFmtId="171" fontId="37" fillId="0" borderId="67" xfId="107" applyFont="1" applyFill="1" applyBorder="1" applyAlignment="1">
      <alignment/>
    </xf>
    <xf numFmtId="0" fontId="37" fillId="0" borderId="66" xfId="0" applyFont="1" applyFill="1" applyBorder="1" applyAlignment="1">
      <alignment horizontal="center"/>
    </xf>
    <xf numFmtId="0" fontId="37" fillId="0" borderId="68" xfId="0" applyFont="1" applyFill="1" applyBorder="1" applyAlignment="1">
      <alignment/>
    </xf>
    <xf numFmtId="171" fontId="37" fillId="0" borderId="69" xfId="107" applyFont="1" applyFill="1" applyBorder="1" applyAlignment="1">
      <alignment/>
    </xf>
    <xf numFmtId="20" fontId="37" fillId="0" borderId="69" xfId="0" applyNumberFormat="1" applyFont="1" applyFill="1" applyBorder="1" applyAlignment="1">
      <alignment horizontal="center"/>
    </xf>
    <xf numFmtId="0" fontId="37" fillId="0" borderId="69" xfId="0" applyNumberFormat="1" applyFont="1" applyFill="1" applyBorder="1" applyAlignment="1">
      <alignment horizontal="center"/>
    </xf>
    <xf numFmtId="4" fontId="37" fillId="0" borderId="69" xfId="0" applyNumberFormat="1" applyFont="1" applyFill="1" applyBorder="1" applyAlignment="1">
      <alignment/>
    </xf>
    <xf numFmtId="0" fontId="34" fillId="59" borderId="70" xfId="0" applyFont="1" applyFill="1" applyBorder="1" applyAlignment="1" quotePrefix="1">
      <alignment horizontal="center"/>
    </xf>
    <xf numFmtId="0" fontId="34" fillId="59" borderId="56" xfId="0" applyFont="1" applyFill="1" applyBorder="1" applyAlignment="1" quotePrefix="1">
      <alignment horizontal="center"/>
    </xf>
    <xf numFmtId="0" fontId="3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4" fillId="59" borderId="71" xfId="0" applyFont="1" applyFill="1" applyBorder="1" applyAlignment="1" quotePrefix="1">
      <alignment horizontal="center"/>
    </xf>
    <xf numFmtId="0" fontId="34" fillId="59" borderId="72" xfId="0" applyFont="1" applyFill="1" applyBorder="1" applyAlignment="1" quotePrefix="1">
      <alignment horizontal="center"/>
    </xf>
    <xf numFmtId="0" fontId="36" fillId="59" borderId="73" xfId="0" applyFont="1" applyFill="1" applyBorder="1" applyAlignment="1">
      <alignment/>
    </xf>
    <xf numFmtId="0" fontId="36" fillId="59" borderId="42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1" fontId="37" fillId="0" borderId="74" xfId="107" applyFont="1" applyFill="1" applyBorder="1" applyAlignment="1">
      <alignment/>
    </xf>
    <xf numFmtId="171" fontId="37" fillId="0" borderId="31" xfId="107" applyFont="1" applyFill="1" applyBorder="1" applyAlignment="1">
      <alignment/>
    </xf>
    <xf numFmtId="171" fontId="37" fillId="0" borderId="52" xfId="107" applyFont="1" applyFill="1" applyBorder="1" applyAlignment="1">
      <alignment/>
    </xf>
    <xf numFmtId="0" fontId="39" fillId="0" borderId="0" xfId="0" applyFont="1" applyFill="1" applyBorder="1" applyAlignment="1">
      <alignment/>
    </xf>
    <xf numFmtId="20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39" fillId="0" borderId="32" xfId="0" applyFont="1" applyFill="1" applyBorder="1" applyAlignment="1">
      <alignment/>
    </xf>
    <xf numFmtId="20" fontId="39" fillId="0" borderId="32" xfId="0" applyNumberFormat="1" applyFont="1" applyFill="1" applyBorder="1" applyAlignment="1">
      <alignment horizontal="center"/>
    </xf>
    <xf numFmtId="0" fontId="34" fillId="59" borderId="58" xfId="0" applyNumberFormat="1" applyFont="1" applyFill="1" applyBorder="1" applyAlignment="1">
      <alignment horizontal="center"/>
    </xf>
    <xf numFmtId="0" fontId="35" fillId="59" borderId="75" xfId="0" applyFont="1" applyFill="1" applyBorder="1" applyAlignment="1" quotePrefix="1">
      <alignment horizontal="center" vertical="center"/>
    </xf>
    <xf numFmtId="0" fontId="36" fillId="0" borderId="0" xfId="0" applyNumberFormat="1" applyFont="1" applyFill="1" applyBorder="1" applyAlignment="1">
      <alignment/>
    </xf>
    <xf numFmtId="0" fontId="36" fillId="0" borderId="0" xfId="0" applyNumberFormat="1" applyFont="1" applyBorder="1" applyAlignment="1">
      <alignment/>
    </xf>
    <xf numFmtId="0" fontId="34" fillId="59" borderId="33" xfId="0" applyFont="1" applyFill="1" applyBorder="1" applyAlignment="1" quotePrefix="1">
      <alignment horizontal="center" vertical="center"/>
    </xf>
    <xf numFmtId="171" fontId="42" fillId="0" borderId="32" xfId="107" applyFont="1" applyFill="1" applyBorder="1" applyAlignment="1">
      <alignment/>
    </xf>
    <xf numFmtId="0" fontId="37" fillId="0" borderId="76" xfId="0" applyFont="1" applyFill="1" applyBorder="1" applyAlignment="1">
      <alignment/>
    </xf>
    <xf numFmtId="20" fontId="37" fillId="0" borderId="77" xfId="0" applyNumberFormat="1" applyFont="1" applyFill="1" applyBorder="1" applyAlignment="1">
      <alignment horizontal="center"/>
    </xf>
    <xf numFmtId="0" fontId="37" fillId="0" borderId="77" xfId="0" applyNumberFormat="1" applyFont="1" applyFill="1" applyBorder="1" applyAlignment="1">
      <alignment horizontal="center"/>
    </xf>
    <xf numFmtId="4" fontId="37" fillId="0" borderId="77" xfId="0" applyNumberFormat="1" applyFont="1" applyFill="1" applyBorder="1" applyAlignment="1">
      <alignment/>
    </xf>
    <xf numFmtId="0" fontId="37" fillId="0" borderId="78" xfId="0" applyFont="1" applyFill="1" applyBorder="1" applyAlignment="1">
      <alignment/>
    </xf>
    <xf numFmtId="0" fontId="37" fillId="0" borderId="79" xfId="0" applyFont="1" applyFill="1" applyBorder="1" applyAlignment="1">
      <alignment horizontal="center"/>
    </xf>
    <xf numFmtId="0" fontId="37" fillId="0" borderId="80" xfId="0" applyFont="1" applyFill="1" applyBorder="1" applyAlignment="1">
      <alignment/>
    </xf>
    <xf numFmtId="0" fontId="0" fillId="0" borderId="32" xfId="0" applyFill="1" applyBorder="1" applyAlignment="1">
      <alignment/>
    </xf>
    <xf numFmtId="0" fontId="37" fillId="0" borderId="69" xfId="0" applyFont="1" applyFill="1" applyBorder="1" applyAlignment="1">
      <alignment horizontal="center"/>
    </xf>
    <xf numFmtId="171" fontId="37" fillId="0" borderId="81" xfId="107" applyFont="1" applyFill="1" applyBorder="1" applyAlignment="1">
      <alignment/>
    </xf>
    <xf numFmtId="49" fontId="34" fillId="59" borderId="58" xfId="0" applyNumberFormat="1" applyFont="1" applyFill="1" applyBorder="1" applyAlignment="1" quotePrefix="1">
      <alignment horizontal="center"/>
    </xf>
    <xf numFmtId="4" fontId="36" fillId="59" borderId="82" xfId="0" applyNumberFormat="1" applyFont="1" applyFill="1" applyBorder="1" applyAlignment="1">
      <alignment horizontal="center"/>
    </xf>
    <xf numFmtId="171" fontId="42" fillId="0" borderId="0" xfId="107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" fontId="39" fillId="0" borderId="83" xfId="0" applyNumberFormat="1" applyFont="1" applyFill="1" applyBorder="1" applyAlignment="1">
      <alignment/>
    </xf>
    <xf numFmtId="4" fontId="39" fillId="0" borderId="32" xfId="0" applyNumberFormat="1" applyFont="1" applyFill="1" applyBorder="1" applyAlignment="1">
      <alignment/>
    </xf>
    <xf numFmtId="4" fontId="37" fillId="0" borderId="84" xfId="0" applyNumberFormat="1" applyFont="1" applyFill="1" applyBorder="1" applyAlignment="1">
      <alignment/>
    </xf>
    <xf numFmtId="0" fontId="36" fillId="0" borderId="19" xfId="0" applyFont="1" applyFill="1" applyBorder="1" applyAlignment="1">
      <alignment/>
    </xf>
    <xf numFmtId="4" fontId="37" fillId="0" borderId="85" xfId="0" applyNumberFormat="1" applyFont="1" applyFill="1" applyBorder="1" applyAlignment="1">
      <alignment/>
    </xf>
    <xf numFmtId="0" fontId="34" fillId="59" borderId="86" xfId="0" applyFont="1" applyFill="1" applyBorder="1" applyAlignment="1" quotePrefix="1">
      <alignment horizontal="center"/>
    </xf>
    <xf numFmtId="2" fontId="37" fillId="0" borderId="77" xfId="0" applyNumberFormat="1" applyFont="1" applyFill="1" applyBorder="1" applyAlignment="1">
      <alignment/>
    </xf>
    <xf numFmtId="4" fontId="36" fillId="59" borderId="87" xfId="0" applyNumberFormat="1" applyFont="1" applyFill="1" applyBorder="1" applyAlignment="1">
      <alignment horizontal="center"/>
    </xf>
    <xf numFmtId="0" fontId="34" fillId="59" borderId="88" xfId="0" applyFont="1" applyFill="1" applyBorder="1" applyAlignment="1" quotePrefix="1">
      <alignment horizontal="center" vertical="center"/>
    </xf>
    <xf numFmtId="49" fontId="37" fillId="0" borderId="77" xfId="0" applyNumberFormat="1" applyFont="1" applyFill="1" applyBorder="1" applyAlignment="1">
      <alignment horizontal="center"/>
    </xf>
    <xf numFmtId="49" fontId="37" fillId="0" borderId="66" xfId="0" applyNumberFormat="1" applyFont="1" applyFill="1" applyBorder="1" applyAlignment="1">
      <alignment horizontal="center"/>
    </xf>
    <xf numFmtId="49" fontId="37" fillId="0" borderId="79" xfId="0" applyNumberFormat="1" applyFont="1" applyFill="1" applyBorder="1" applyAlignment="1">
      <alignment horizontal="center"/>
    </xf>
    <xf numFmtId="49" fontId="37" fillId="0" borderId="63" xfId="0" applyNumberFormat="1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4" fillId="59" borderId="70" xfId="0" applyFont="1" applyFill="1" applyBorder="1" applyAlignment="1">
      <alignment horizontal="center"/>
    </xf>
    <xf numFmtId="0" fontId="34" fillId="59" borderId="87" xfId="0" applyFont="1" applyFill="1" applyBorder="1" applyAlignment="1">
      <alignment horizontal="center"/>
    </xf>
    <xf numFmtId="0" fontId="34" fillId="59" borderId="89" xfId="0" applyFont="1" applyFill="1" applyBorder="1" applyAlignment="1">
      <alignment horizontal="center" wrapText="1"/>
    </xf>
    <xf numFmtId="0" fontId="34" fillId="59" borderId="90" xfId="0" applyFont="1" applyFill="1" applyBorder="1" applyAlignment="1">
      <alignment horizontal="center" wrapText="1"/>
    </xf>
    <xf numFmtId="0" fontId="34" fillId="59" borderId="89" xfId="0" applyFont="1" applyFill="1" applyBorder="1" applyAlignment="1">
      <alignment horizontal="center"/>
    </xf>
    <xf numFmtId="0" fontId="34" fillId="59" borderId="90" xfId="0" applyFont="1" applyFill="1" applyBorder="1" applyAlignment="1">
      <alignment horizontal="center"/>
    </xf>
    <xf numFmtId="0" fontId="34" fillId="59" borderId="57" xfId="0" applyFont="1" applyFill="1" applyBorder="1" applyAlignment="1">
      <alignment horizontal="center"/>
    </xf>
    <xf numFmtId="0" fontId="34" fillId="59" borderId="86" xfId="0" applyFont="1" applyFill="1" applyBorder="1" applyAlignment="1">
      <alignment horizontal="center" wrapText="1"/>
    </xf>
    <xf numFmtId="0" fontId="34" fillId="59" borderId="91" xfId="0" applyFont="1" applyFill="1" applyBorder="1" applyAlignment="1">
      <alignment horizontal="center" wrapText="1"/>
    </xf>
    <xf numFmtId="0" fontId="34" fillId="59" borderId="86" xfId="0" applyFont="1" applyFill="1" applyBorder="1" applyAlignment="1">
      <alignment horizontal="center"/>
    </xf>
    <xf numFmtId="0" fontId="34" fillId="59" borderId="91" xfId="0" applyFont="1" applyFill="1" applyBorder="1" applyAlignment="1">
      <alignment horizontal="center"/>
    </xf>
    <xf numFmtId="0" fontId="24" fillId="13" borderId="92" xfId="0" applyFont="1" applyFill="1" applyBorder="1" applyAlignment="1">
      <alignment horizontal="left"/>
    </xf>
    <xf numFmtId="0" fontId="24" fillId="13" borderId="32" xfId="0" applyFont="1" applyFill="1" applyBorder="1" applyAlignment="1">
      <alignment horizontal="left"/>
    </xf>
    <xf numFmtId="0" fontId="24" fillId="13" borderId="72" xfId="0" applyFont="1" applyFill="1" applyBorder="1" applyAlignment="1">
      <alignment horizontal="left"/>
    </xf>
    <xf numFmtId="0" fontId="43" fillId="13" borderId="41" xfId="0" applyFont="1" applyFill="1" applyBorder="1" applyAlignment="1">
      <alignment horizontal="left"/>
    </xf>
    <xf numFmtId="0" fontId="43" fillId="13" borderId="20" xfId="0" applyFont="1" applyFill="1" applyBorder="1" applyAlignment="1">
      <alignment horizontal="left"/>
    </xf>
    <xf numFmtId="0" fontId="47" fillId="13" borderId="20" xfId="0" applyFont="1" applyFill="1" applyBorder="1" applyAlignment="1">
      <alignment horizontal="left"/>
    </xf>
    <xf numFmtId="0" fontId="47" fillId="13" borderId="42" xfId="0" applyFont="1" applyFill="1" applyBorder="1" applyAlignment="1">
      <alignment horizontal="left"/>
    </xf>
    <xf numFmtId="0" fontId="65" fillId="57" borderId="93" xfId="0" applyFont="1" applyFill="1" applyBorder="1" applyAlignment="1">
      <alignment horizontal="center" vertical="center"/>
    </xf>
    <xf numFmtId="0" fontId="65" fillId="57" borderId="94" xfId="0" applyFont="1" applyFill="1" applyBorder="1" applyAlignment="1">
      <alignment horizontal="center" vertical="center"/>
    </xf>
    <xf numFmtId="0" fontId="65" fillId="57" borderId="70" xfId="0" applyFont="1" applyFill="1" applyBorder="1" applyAlignment="1">
      <alignment horizontal="center" vertical="justify"/>
    </xf>
    <xf numFmtId="0" fontId="65" fillId="57" borderId="95" xfId="0" applyFont="1" applyFill="1" applyBorder="1" applyAlignment="1">
      <alignment horizontal="center" vertical="justify"/>
    </xf>
    <xf numFmtId="0" fontId="65" fillId="57" borderId="96" xfId="0" applyFont="1" applyFill="1" applyBorder="1" applyAlignment="1">
      <alignment horizontal="center" vertical="justify"/>
    </xf>
    <xf numFmtId="0" fontId="65" fillId="57" borderId="97" xfId="0" applyFont="1" applyFill="1" applyBorder="1" applyAlignment="1">
      <alignment horizontal="center" vertical="justify"/>
    </xf>
    <xf numFmtId="0" fontId="65" fillId="57" borderId="57" xfId="0" applyFont="1" applyFill="1" applyBorder="1" applyAlignment="1">
      <alignment horizontal="center" vertical="justify"/>
    </xf>
    <xf numFmtId="0" fontId="65" fillId="57" borderId="98" xfId="0" applyFont="1" applyFill="1" applyBorder="1" applyAlignment="1">
      <alignment horizontal="center" vertical="justify"/>
    </xf>
    <xf numFmtId="0" fontId="65" fillId="57" borderId="99" xfId="0" applyFont="1" applyFill="1" applyBorder="1" applyAlignment="1">
      <alignment horizontal="center" vertical="justify"/>
    </xf>
    <xf numFmtId="0" fontId="65" fillId="57" borderId="99" xfId="0" applyFont="1" applyFill="1" applyBorder="1" applyAlignment="1">
      <alignment horizontal="center" vertical="center"/>
    </xf>
    <xf numFmtId="0" fontId="65" fillId="57" borderId="97" xfId="0" applyFont="1" applyFill="1" applyBorder="1" applyAlignment="1">
      <alignment horizontal="center" vertical="center"/>
    </xf>
    <xf numFmtId="0" fontId="65" fillId="57" borderId="96" xfId="0" applyFont="1" applyFill="1" applyBorder="1" applyAlignment="1">
      <alignment horizontal="center" vertical="center"/>
    </xf>
    <xf numFmtId="0" fontId="65" fillId="57" borderId="100" xfId="0" applyFont="1" applyFill="1" applyBorder="1" applyAlignment="1">
      <alignment horizontal="center" vertical="center"/>
    </xf>
    <xf numFmtId="0" fontId="66" fillId="57" borderId="93" xfId="0" applyFont="1" applyFill="1" applyBorder="1" applyAlignment="1">
      <alignment horizontal="center" vertical="center"/>
    </xf>
    <xf numFmtId="0" fontId="67" fillId="57" borderId="94" xfId="0" applyFont="1" applyFill="1" applyBorder="1" applyAlignment="1">
      <alignment horizontal="center" vertical="center"/>
    </xf>
    <xf numFmtId="0" fontId="66" fillId="57" borderId="22" xfId="0" applyFont="1" applyFill="1" applyBorder="1" applyAlignment="1">
      <alignment horizontal="center" vertical="center"/>
    </xf>
    <xf numFmtId="0" fontId="66" fillId="57" borderId="99" xfId="0" applyFont="1" applyFill="1" applyBorder="1" applyAlignment="1">
      <alignment horizontal="center" vertical="center"/>
    </xf>
    <xf numFmtId="0" fontId="66" fillId="57" borderId="97" xfId="0" applyFont="1" applyFill="1" applyBorder="1" applyAlignment="1">
      <alignment horizontal="center" vertical="center"/>
    </xf>
    <xf numFmtId="0" fontId="66" fillId="57" borderId="57" xfId="0" applyFont="1" applyFill="1" applyBorder="1" applyAlignment="1">
      <alignment horizontal="center" vertical="center"/>
    </xf>
    <xf numFmtId="0" fontId="66" fillId="57" borderId="58" xfId="0" applyFont="1" applyFill="1" applyBorder="1" applyAlignment="1">
      <alignment horizontal="center" vertical="center"/>
    </xf>
    <xf numFmtId="171" fontId="37" fillId="0" borderId="77" xfId="107" applyFont="1" applyFill="1" applyBorder="1" applyAlignment="1">
      <alignment/>
    </xf>
    <xf numFmtId="171" fontId="37" fillId="0" borderId="101" xfId="107" applyFont="1" applyFill="1" applyBorder="1" applyAlignment="1">
      <alignment/>
    </xf>
    <xf numFmtId="49" fontId="37" fillId="0" borderId="69" xfId="0" applyNumberFormat="1" applyFont="1" applyFill="1" applyBorder="1" applyAlignment="1">
      <alignment horizontal="center"/>
    </xf>
    <xf numFmtId="4" fontId="37" fillId="0" borderId="66" xfId="0" applyNumberFormat="1" applyFont="1" applyFill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put" xfId="80"/>
    <cellStyle name="Linked Cell" xfId="81"/>
    <cellStyle name="Currency" xfId="82"/>
    <cellStyle name="Currency [0]" xfId="83"/>
    <cellStyle name="Moeda 2" xfId="84"/>
    <cellStyle name="Moeda 3" xfId="85"/>
    <cellStyle name="Neutral" xfId="86"/>
    <cellStyle name="Neutro" xfId="87"/>
    <cellStyle name="Normal 2" xfId="88"/>
    <cellStyle name="Nota" xfId="89"/>
    <cellStyle name="Note" xfId="90"/>
    <cellStyle name="Output" xfId="91"/>
    <cellStyle name="Percent" xfId="92"/>
    <cellStyle name="Porcentagem 2" xfId="93"/>
    <cellStyle name="Porcentagem 3" xfId="94"/>
    <cellStyle name="Ruim" xfId="95"/>
    <cellStyle name="Saída" xfId="96"/>
    <cellStyle name="Comma [0]" xfId="97"/>
    <cellStyle name="Texto de Aviso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ítulo 4" xfId="105"/>
    <cellStyle name="Total" xfId="106"/>
    <cellStyle name="Comma" xfId="107"/>
    <cellStyle name="Vírgula 2" xfId="108"/>
    <cellStyle name="Vírgula 3" xfId="109"/>
    <cellStyle name="Vírgula0" xfId="110"/>
    <cellStyle name="Warning Text" xfId="111"/>
  </cellStyles>
  <dxfs count="13"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\Recursos%20Humanos\Users\contabilidade3\Dropbox\RH%20-%20PC%20PREF\TABELAS%20DE%20CARGOS\MAIO%202019\TABELAS%20PROFESSORAS%20052018%20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\Recursos%20Humanos\Users\Jacir\Desktop\AL.%20TAMANDAR&#201;\ENQUADRAMENTO%20AT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MPO%20LARGO\TABELA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Enq Professore."/>
      <sheetName val="Tabela de Enq Ed. Infantil "/>
      <sheetName val="GRATIFICAÇÕES"/>
      <sheetName val="Plan1"/>
    </sheetNames>
    <sheetDataSet>
      <sheetData sheetId="1">
        <row r="3">
          <cell r="G3">
            <v>2455.34828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q Coordenadores"/>
      <sheetName val="Enquadramento 26.03"/>
      <sheetName val="Enq. 20.03"/>
      <sheetName val="LOCAIS "/>
      <sheetName val="Enquadramento Ger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Enq Ed. Infantil"/>
      <sheetName val="Tabela de Enq Professore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99"/>
  <sheetViews>
    <sheetView showGridLines="0" zoomScale="140" zoomScaleNormal="140" zoomScalePageLayoutView="0" workbookViewId="0" topLeftCell="A1">
      <selection activeCell="H18" sqref="H18"/>
    </sheetView>
  </sheetViews>
  <sheetFormatPr defaultColWidth="9.140625" defaultRowHeight="12.75"/>
  <cols>
    <col min="1" max="1" width="4.7109375" style="7" customWidth="1"/>
    <col min="2" max="2" width="34.140625" style="0" customWidth="1"/>
    <col min="3" max="4" width="11.57421875" style="2" customWidth="1"/>
    <col min="5" max="5" width="8.421875" style="11" customWidth="1"/>
    <col min="6" max="6" width="4.140625" style="2" customWidth="1"/>
    <col min="7" max="7" width="8.28125" style="0" hidden="1" customWidth="1"/>
    <col min="8" max="8" width="8.28125" style="0" customWidth="1"/>
    <col min="9" max="9" width="9.421875" style="0" customWidth="1"/>
    <col min="10" max="10" width="9.28125" style="0" customWidth="1"/>
    <col min="11" max="11" width="9.00390625" style="0" customWidth="1"/>
    <col min="12" max="12" width="8.421875" style="0" customWidth="1"/>
    <col min="13" max="13" width="8.7109375" style="0" customWidth="1"/>
    <col min="14" max="14" width="10.00390625" style="0" customWidth="1"/>
    <col min="15" max="15" width="10.7109375" style="0" customWidth="1"/>
    <col min="16" max="16" width="9.7109375" style="0" customWidth="1"/>
    <col min="17" max="17" width="10.00390625" style="0" customWidth="1"/>
    <col min="18" max="18" width="10.421875" style="0" customWidth="1"/>
    <col min="19" max="19" width="9.8515625" style="0" customWidth="1"/>
    <col min="20" max="20" width="9.140625" style="0" customWidth="1"/>
    <col min="21" max="21" width="10.00390625" style="0" customWidth="1"/>
    <col min="22" max="22" width="10.140625" style="0" customWidth="1"/>
    <col min="23" max="23" width="9.140625" style="0" customWidth="1"/>
    <col min="24" max="24" width="9.8515625" style="0" customWidth="1"/>
    <col min="25" max="25" width="10.140625" style="0" customWidth="1"/>
    <col min="26" max="27" width="9.00390625" style="0" bestFit="1" customWidth="1"/>
    <col min="28" max="28" width="8.7109375" style="0" customWidth="1"/>
    <col min="29" max="29" width="9.28125" style="0" customWidth="1"/>
    <col min="30" max="30" width="9.57421875" style="0" customWidth="1"/>
    <col min="31" max="31" width="9.7109375" style="0" customWidth="1"/>
    <col min="32" max="32" width="9.421875" style="0" customWidth="1"/>
    <col min="33" max="33" width="9.28125" style="0" customWidth="1"/>
    <col min="34" max="34" width="9.00390625" style="0" customWidth="1"/>
    <col min="36" max="36" width="10.140625" style="0" customWidth="1"/>
    <col min="43" max="47" width="0" style="0" hidden="1" customWidth="1"/>
    <col min="48" max="115" width="9.140625" style="3" customWidth="1"/>
  </cols>
  <sheetData>
    <row r="1" spans="1:37" s="3" customFormat="1" ht="18" thickBot="1">
      <c r="A1" s="7"/>
      <c r="B1" s="238" t="s">
        <v>120</v>
      </c>
      <c r="C1" s="238"/>
      <c r="D1" s="238"/>
      <c r="E1" s="238"/>
      <c r="F1" s="238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115" s="9" customFormat="1" ht="20.25" customHeight="1" thickTop="1">
      <c r="A2" s="7"/>
      <c r="B2" s="246" t="s">
        <v>55</v>
      </c>
      <c r="C2" s="242" t="s">
        <v>115</v>
      </c>
      <c r="D2" s="242" t="s">
        <v>116</v>
      </c>
      <c r="E2" s="144"/>
      <c r="F2" s="244"/>
      <c r="G2" s="230" t="s">
        <v>124</v>
      </c>
      <c r="H2" s="146" t="s">
        <v>10</v>
      </c>
      <c r="I2" s="147" t="s">
        <v>11</v>
      </c>
      <c r="J2" s="147" t="s">
        <v>12</v>
      </c>
      <c r="K2" s="147" t="s">
        <v>13</v>
      </c>
      <c r="L2" s="147" t="s">
        <v>14</v>
      </c>
      <c r="M2" s="147" t="s">
        <v>15</v>
      </c>
      <c r="N2" s="147" t="s">
        <v>16</v>
      </c>
      <c r="O2" s="147" t="s">
        <v>18</v>
      </c>
      <c r="P2" s="147" t="s">
        <v>19</v>
      </c>
      <c r="Q2" s="147" t="s">
        <v>17</v>
      </c>
      <c r="R2" s="147" t="s">
        <v>21</v>
      </c>
      <c r="S2" s="147" t="s">
        <v>20</v>
      </c>
      <c r="T2" s="147" t="s">
        <v>22</v>
      </c>
      <c r="U2" s="147" t="s">
        <v>23</v>
      </c>
      <c r="V2" s="147" t="s">
        <v>24</v>
      </c>
      <c r="W2" s="147" t="s">
        <v>25</v>
      </c>
      <c r="X2" s="147" t="s">
        <v>26</v>
      </c>
      <c r="Y2" s="147" t="s">
        <v>27</v>
      </c>
      <c r="Z2" s="147">
        <v>19</v>
      </c>
      <c r="AA2" s="147">
        <v>20</v>
      </c>
      <c r="AB2" s="147">
        <v>21</v>
      </c>
      <c r="AC2" s="147">
        <v>22</v>
      </c>
      <c r="AD2" s="147">
        <v>23</v>
      </c>
      <c r="AE2" s="147">
        <v>24</v>
      </c>
      <c r="AF2" s="147">
        <v>25</v>
      </c>
      <c r="AG2" s="147">
        <v>26</v>
      </c>
      <c r="AH2" s="147">
        <v>27</v>
      </c>
      <c r="AI2" s="147">
        <v>28</v>
      </c>
      <c r="AJ2" s="147">
        <v>29</v>
      </c>
      <c r="AK2" s="147">
        <v>30</v>
      </c>
      <c r="AL2" s="147">
        <v>31</v>
      </c>
      <c r="AM2" s="147">
        <v>32</v>
      </c>
      <c r="AN2" s="147">
        <v>33</v>
      </c>
      <c r="AO2" s="147">
        <v>34</v>
      </c>
      <c r="AP2" s="147">
        <v>35</v>
      </c>
      <c r="AQ2" s="147">
        <v>36</v>
      </c>
      <c r="AR2" s="147">
        <v>37</v>
      </c>
      <c r="AS2" s="147">
        <v>38</v>
      </c>
      <c r="AT2" s="147">
        <v>39</v>
      </c>
      <c r="AU2" s="148">
        <v>40</v>
      </c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9" customFormat="1" ht="16.5" customHeight="1" thickBot="1">
      <c r="A3" s="7"/>
      <c r="B3" s="241"/>
      <c r="C3" s="243"/>
      <c r="D3" s="243"/>
      <c r="E3" s="149" t="s">
        <v>60</v>
      </c>
      <c r="F3" s="245"/>
      <c r="G3" s="233">
        <v>2022</v>
      </c>
      <c r="H3" s="212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150"/>
      <c r="T3" s="150"/>
      <c r="U3" s="150"/>
      <c r="V3" s="150"/>
      <c r="W3" s="151"/>
      <c r="X3" s="151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1:115" s="23" customFormat="1" ht="15.75" customHeight="1" thickTop="1">
      <c r="A4" s="8"/>
      <c r="B4" s="154" t="s">
        <v>125</v>
      </c>
      <c r="C4" s="155">
        <v>0.25</v>
      </c>
      <c r="D4" s="237" t="s">
        <v>117</v>
      </c>
      <c r="E4" s="156">
        <v>4</v>
      </c>
      <c r="F4" s="155" t="s">
        <v>0</v>
      </c>
      <c r="G4" s="157">
        <v>3249.5005558211274</v>
      </c>
      <c r="H4" s="157">
        <f aca="true" t="shared" si="0" ref="H4:H13">+G4*5.47%+G4</f>
        <v>3427.2482362245432</v>
      </c>
      <c r="I4" s="157">
        <f>H4*1.05</f>
        <v>3598.6106480357707</v>
      </c>
      <c r="J4" s="157">
        <f aca="true" t="shared" si="1" ref="J4:AU4">I4*1.05</f>
        <v>3778.5411804375594</v>
      </c>
      <c r="K4" s="157">
        <f t="shared" si="1"/>
        <v>3967.4682394594374</v>
      </c>
      <c r="L4" s="157">
        <f t="shared" si="1"/>
        <v>4165.84165143241</v>
      </c>
      <c r="M4" s="157">
        <f t="shared" si="1"/>
        <v>4374.133734004031</v>
      </c>
      <c r="N4" s="157">
        <f t="shared" si="1"/>
        <v>4592.840420704232</v>
      </c>
      <c r="O4" s="157">
        <f t="shared" si="1"/>
        <v>4822.482441739444</v>
      </c>
      <c r="P4" s="157">
        <f t="shared" si="1"/>
        <v>5063.606563826416</v>
      </c>
      <c r="Q4" s="157">
        <f t="shared" si="1"/>
        <v>5316.786892017737</v>
      </c>
      <c r="R4" s="157">
        <f t="shared" si="1"/>
        <v>5582.626236618624</v>
      </c>
      <c r="S4" s="157">
        <f t="shared" si="1"/>
        <v>5861.7575484495555</v>
      </c>
      <c r="T4" s="157">
        <f t="shared" si="1"/>
        <v>6154.845425872034</v>
      </c>
      <c r="U4" s="157">
        <f t="shared" si="1"/>
        <v>6462.587697165636</v>
      </c>
      <c r="V4" s="157">
        <f t="shared" si="1"/>
        <v>6785.717082023918</v>
      </c>
      <c r="W4" s="157">
        <f t="shared" si="1"/>
        <v>7125.0029361251145</v>
      </c>
      <c r="X4" s="157">
        <f t="shared" si="1"/>
        <v>7481.253082931371</v>
      </c>
      <c r="Y4" s="157">
        <f t="shared" si="1"/>
        <v>7855.31573707794</v>
      </c>
      <c r="Z4" s="157">
        <f t="shared" si="1"/>
        <v>8248.081523931838</v>
      </c>
      <c r="AA4" s="157">
        <f t="shared" si="1"/>
        <v>8660.48560012843</v>
      </c>
      <c r="AB4" s="157">
        <f t="shared" si="1"/>
        <v>9093.509880134852</v>
      </c>
      <c r="AC4" s="157">
        <f t="shared" si="1"/>
        <v>9548.185374141594</v>
      </c>
      <c r="AD4" s="157">
        <f t="shared" si="1"/>
        <v>10025.594642848675</v>
      </c>
      <c r="AE4" s="157">
        <f t="shared" si="1"/>
        <v>10526.87437499111</v>
      </c>
      <c r="AF4" s="157">
        <f t="shared" si="1"/>
        <v>11053.218093740667</v>
      </c>
      <c r="AG4" s="157">
        <f t="shared" si="1"/>
        <v>11605.878998427701</v>
      </c>
      <c r="AH4" s="157">
        <f t="shared" si="1"/>
        <v>12186.172948349087</v>
      </c>
      <c r="AI4" s="157">
        <f t="shared" si="1"/>
        <v>12795.481595766541</v>
      </c>
      <c r="AJ4" s="157">
        <f t="shared" si="1"/>
        <v>13435.255675554869</v>
      </c>
      <c r="AK4" s="157">
        <f t="shared" si="1"/>
        <v>14107.018459332612</v>
      </c>
      <c r="AL4" s="157">
        <f t="shared" si="1"/>
        <v>14812.369382299243</v>
      </c>
      <c r="AM4" s="157">
        <f t="shared" si="1"/>
        <v>15552.987851414206</v>
      </c>
      <c r="AN4" s="157">
        <f t="shared" si="1"/>
        <v>16330.637243984916</v>
      </c>
      <c r="AO4" s="157">
        <f t="shared" si="1"/>
        <v>17147.169106184163</v>
      </c>
      <c r="AP4" s="157">
        <f t="shared" si="1"/>
        <v>18004.52756149337</v>
      </c>
      <c r="AQ4" s="157">
        <f t="shared" si="1"/>
        <v>18904.75393956804</v>
      </c>
      <c r="AR4" s="157">
        <f t="shared" si="1"/>
        <v>19849.99163654644</v>
      </c>
      <c r="AS4" s="157">
        <f t="shared" si="1"/>
        <v>20842.491218373765</v>
      </c>
      <c r="AT4" s="157">
        <f t="shared" si="1"/>
        <v>21884.615779292453</v>
      </c>
      <c r="AU4" s="157">
        <f t="shared" si="1"/>
        <v>22978.84656825708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15" s="13" customFormat="1" ht="15.75" customHeight="1">
      <c r="A5" s="7"/>
      <c r="B5" s="201" t="s">
        <v>104</v>
      </c>
      <c r="C5" s="162">
        <v>0.3333333333333333</v>
      </c>
      <c r="D5" s="234" t="s">
        <v>101</v>
      </c>
      <c r="E5" s="203">
        <v>1</v>
      </c>
      <c r="F5" s="202" t="s">
        <v>105</v>
      </c>
      <c r="G5" s="204">
        <v>3249.504680656</v>
      </c>
      <c r="H5" s="204">
        <f t="shared" si="0"/>
        <v>3427.252586687883</v>
      </c>
      <c r="I5" s="204">
        <f>H5*1.05</f>
        <v>3598.6152160222773</v>
      </c>
      <c r="J5" s="204">
        <f aca="true" t="shared" si="2" ref="J5:AU5">I5*1.05</f>
        <v>3778.5459768233914</v>
      </c>
      <c r="K5" s="204">
        <f t="shared" si="2"/>
        <v>3967.4732756645612</v>
      </c>
      <c r="L5" s="204">
        <f t="shared" si="2"/>
        <v>4165.84693944779</v>
      </c>
      <c r="M5" s="204">
        <f t="shared" si="2"/>
        <v>4374.13928642018</v>
      </c>
      <c r="N5" s="204">
        <f t="shared" si="2"/>
        <v>4592.846250741189</v>
      </c>
      <c r="O5" s="204">
        <f t="shared" si="2"/>
        <v>4822.488563278248</v>
      </c>
      <c r="P5" s="204">
        <f t="shared" si="2"/>
        <v>5063.612991442161</v>
      </c>
      <c r="Q5" s="204">
        <f t="shared" si="2"/>
        <v>5316.793641014269</v>
      </c>
      <c r="R5" s="204">
        <f t="shared" si="2"/>
        <v>5582.633323064983</v>
      </c>
      <c r="S5" s="204">
        <f t="shared" si="2"/>
        <v>5861.764989218233</v>
      </c>
      <c r="T5" s="204">
        <f t="shared" si="2"/>
        <v>6154.853238679145</v>
      </c>
      <c r="U5" s="204">
        <f t="shared" si="2"/>
        <v>6462.5959006131025</v>
      </c>
      <c r="V5" s="204">
        <f t="shared" si="2"/>
        <v>6785.725695643758</v>
      </c>
      <c r="W5" s="204">
        <f t="shared" si="2"/>
        <v>7125.011980425946</v>
      </c>
      <c r="X5" s="204">
        <f t="shared" si="2"/>
        <v>7481.262579447243</v>
      </c>
      <c r="Y5" s="204">
        <f t="shared" si="2"/>
        <v>7855.325708419606</v>
      </c>
      <c r="Z5" s="204">
        <f t="shared" si="2"/>
        <v>8248.091993840586</v>
      </c>
      <c r="AA5" s="204">
        <f t="shared" si="2"/>
        <v>8660.496593532616</v>
      </c>
      <c r="AB5" s="204">
        <f t="shared" si="2"/>
        <v>9093.521423209248</v>
      </c>
      <c r="AC5" s="204">
        <f t="shared" si="2"/>
        <v>9548.19749436971</v>
      </c>
      <c r="AD5" s="204">
        <f t="shared" si="2"/>
        <v>10025.607369088195</v>
      </c>
      <c r="AE5" s="204">
        <f t="shared" si="2"/>
        <v>10526.887737542605</v>
      </c>
      <c r="AF5" s="204">
        <f t="shared" si="2"/>
        <v>11053.232124419736</v>
      </c>
      <c r="AG5" s="204">
        <f t="shared" si="2"/>
        <v>11605.893730640722</v>
      </c>
      <c r="AH5" s="204">
        <f t="shared" si="2"/>
        <v>12186.18841717276</v>
      </c>
      <c r="AI5" s="204">
        <f t="shared" si="2"/>
        <v>12795.497838031399</v>
      </c>
      <c r="AJ5" s="204">
        <f t="shared" si="2"/>
        <v>13435.272729932969</v>
      </c>
      <c r="AK5" s="204">
        <f t="shared" si="2"/>
        <v>14107.036366429618</v>
      </c>
      <c r="AL5" s="231">
        <f t="shared" si="2"/>
        <v>14812.3881847511</v>
      </c>
      <c r="AM5" s="231">
        <f t="shared" si="2"/>
        <v>15553.007593988656</v>
      </c>
      <c r="AN5" s="231">
        <f t="shared" si="2"/>
        <v>16330.657973688089</v>
      </c>
      <c r="AO5" s="231">
        <f t="shared" si="2"/>
        <v>17147.190872372492</v>
      </c>
      <c r="AP5" s="231">
        <f t="shared" si="2"/>
        <v>18004.550415991118</v>
      </c>
      <c r="AQ5" s="231">
        <f t="shared" si="2"/>
        <v>18904.777936790673</v>
      </c>
      <c r="AR5" s="231">
        <f t="shared" si="2"/>
        <v>19850.01683363021</v>
      </c>
      <c r="AS5" s="231">
        <f t="shared" si="2"/>
        <v>20842.51767531172</v>
      </c>
      <c r="AT5" s="278">
        <f t="shared" si="2"/>
        <v>21884.643559077307</v>
      </c>
      <c r="AU5" s="279">
        <f t="shared" si="2"/>
        <v>22978.875737031172</v>
      </c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s="23" customFormat="1" ht="15.75" customHeight="1">
      <c r="A6" s="8"/>
      <c r="B6" s="161" t="s">
        <v>126</v>
      </c>
      <c r="C6" s="162">
        <v>0.3333333333333333</v>
      </c>
      <c r="D6" s="234" t="s">
        <v>101</v>
      </c>
      <c r="E6" s="163">
        <v>5</v>
      </c>
      <c r="F6" s="162" t="s">
        <v>5</v>
      </c>
      <c r="G6" s="164">
        <v>4303.637618899103</v>
      </c>
      <c r="H6" s="164">
        <f t="shared" si="0"/>
        <v>4539.046596652884</v>
      </c>
      <c r="I6" s="164">
        <f aca="true" t="shared" si="3" ref="I6:I41">H6*1.05</f>
        <v>4765.998926485528</v>
      </c>
      <c r="J6" s="164">
        <f aca="true" t="shared" si="4" ref="J6:AK6">I6*1.05</f>
        <v>5004.298872809804</v>
      </c>
      <c r="K6" s="164">
        <f t="shared" si="4"/>
        <v>5254.513816450295</v>
      </c>
      <c r="L6" s="164">
        <f t="shared" si="4"/>
        <v>5517.23950727281</v>
      </c>
      <c r="M6" s="164">
        <f t="shared" si="4"/>
        <v>5793.101482636451</v>
      </c>
      <c r="N6" s="164">
        <f t="shared" si="4"/>
        <v>6082.756556768273</v>
      </c>
      <c r="O6" s="164">
        <f t="shared" si="4"/>
        <v>6386.894384606687</v>
      </c>
      <c r="P6" s="164">
        <f t="shared" si="4"/>
        <v>6706.2391038370215</v>
      </c>
      <c r="Q6" s="164">
        <f t="shared" si="4"/>
        <v>7041.551059028873</v>
      </c>
      <c r="R6" s="164">
        <f t="shared" si="4"/>
        <v>7393.628611980317</v>
      </c>
      <c r="S6" s="164">
        <f t="shared" si="4"/>
        <v>7763.310042579334</v>
      </c>
      <c r="T6" s="164">
        <f t="shared" si="4"/>
        <v>8151.475544708301</v>
      </c>
      <c r="U6" s="164">
        <f t="shared" si="4"/>
        <v>8559.049321943716</v>
      </c>
      <c r="V6" s="164">
        <f t="shared" si="4"/>
        <v>8987.001788040901</v>
      </c>
      <c r="W6" s="164">
        <f t="shared" si="4"/>
        <v>9436.351877442947</v>
      </c>
      <c r="X6" s="164">
        <f t="shared" si="4"/>
        <v>9908.169471315094</v>
      </c>
      <c r="Y6" s="164">
        <f t="shared" si="4"/>
        <v>10403.577944880848</v>
      </c>
      <c r="Z6" s="164">
        <f t="shared" si="4"/>
        <v>10923.75684212489</v>
      </c>
      <c r="AA6" s="164">
        <f t="shared" si="4"/>
        <v>11469.944684231135</v>
      </c>
      <c r="AB6" s="164">
        <f t="shared" si="4"/>
        <v>12043.441918442693</v>
      </c>
      <c r="AC6" s="164">
        <f t="shared" si="4"/>
        <v>12645.614014364828</v>
      </c>
      <c r="AD6" s="164">
        <f t="shared" si="4"/>
        <v>13277.89471508307</v>
      </c>
      <c r="AE6" s="164">
        <f t="shared" si="4"/>
        <v>13941.789450837225</v>
      </c>
      <c r="AF6" s="164">
        <f t="shared" si="4"/>
        <v>14638.878923379087</v>
      </c>
      <c r="AG6" s="164">
        <f t="shared" si="4"/>
        <v>15370.822869548041</v>
      </c>
      <c r="AH6" s="164">
        <f t="shared" si="4"/>
        <v>16139.364013025444</v>
      </c>
      <c r="AI6" s="164">
        <f t="shared" si="4"/>
        <v>16946.332213676716</v>
      </c>
      <c r="AJ6" s="164">
        <f t="shared" si="4"/>
        <v>17793.648824360553</v>
      </c>
      <c r="AK6" s="164">
        <f t="shared" si="4"/>
        <v>18683.33126557858</v>
      </c>
      <c r="AL6" s="165">
        <f aca="true" t="shared" si="5" ref="AL6:AU6">AK6*1.05</f>
        <v>19617.49782885751</v>
      </c>
      <c r="AM6" s="165">
        <f t="shared" si="5"/>
        <v>20598.372720300387</v>
      </c>
      <c r="AN6" s="165">
        <f t="shared" si="5"/>
        <v>21628.291356315407</v>
      </c>
      <c r="AO6" s="165">
        <f t="shared" si="5"/>
        <v>22709.70592413118</v>
      </c>
      <c r="AP6" s="165">
        <f t="shared" si="5"/>
        <v>23845.19122033774</v>
      </c>
      <c r="AQ6" s="165">
        <f t="shared" si="5"/>
        <v>25037.450781354626</v>
      </c>
      <c r="AR6" s="165">
        <f t="shared" si="5"/>
        <v>26289.323320422358</v>
      </c>
      <c r="AS6" s="165">
        <f t="shared" si="5"/>
        <v>27603.78948644348</v>
      </c>
      <c r="AT6" s="166">
        <f t="shared" si="5"/>
        <v>28983.978960765653</v>
      </c>
      <c r="AU6" s="167">
        <f t="shared" si="5"/>
        <v>30433.177908803937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 s="13" customFormat="1" ht="15.75" customHeight="1">
      <c r="A7" s="7"/>
      <c r="B7" s="161" t="s">
        <v>127</v>
      </c>
      <c r="C7" s="162">
        <v>0.3333333333333333</v>
      </c>
      <c r="D7" s="234" t="s">
        <v>101</v>
      </c>
      <c r="E7" s="163">
        <v>9</v>
      </c>
      <c r="F7" s="162" t="s">
        <v>4</v>
      </c>
      <c r="G7" s="164">
        <v>4028.28852001473</v>
      </c>
      <c r="H7" s="164">
        <f t="shared" si="0"/>
        <v>4248.6359020595355</v>
      </c>
      <c r="I7" s="164">
        <f t="shared" si="3"/>
        <v>4461.067697162513</v>
      </c>
      <c r="J7" s="164">
        <f aca="true" t="shared" si="6" ref="J7:AK7">I7*1.05</f>
        <v>4684.121082020639</v>
      </c>
      <c r="K7" s="164">
        <f t="shared" si="6"/>
        <v>4918.327136121671</v>
      </c>
      <c r="L7" s="164">
        <f t="shared" si="6"/>
        <v>5164.243492927755</v>
      </c>
      <c r="M7" s="164">
        <f t="shared" si="6"/>
        <v>5422.455667574143</v>
      </c>
      <c r="N7" s="164">
        <f t="shared" si="6"/>
        <v>5693.57845095285</v>
      </c>
      <c r="O7" s="164">
        <f t="shared" si="6"/>
        <v>5978.2573735004935</v>
      </c>
      <c r="P7" s="164">
        <f t="shared" si="6"/>
        <v>6277.170242175518</v>
      </c>
      <c r="Q7" s="164">
        <f t="shared" si="6"/>
        <v>6591.028754284294</v>
      </c>
      <c r="R7" s="164">
        <f t="shared" si="6"/>
        <v>6920.58019199851</v>
      </c>
      <c r="S7" s="164">
        <f t="shared" si="6"/>
        <v>7266.609201598436</v>
      </c>
      <c r="T7" s="164">
        <f t="shared" si="6"/>
        <v>7629.939661678358</v>
      </c>
      <c r="U7" s="164">
        <f t="shared" si="6"/>
        <v>8011.436644762276</v>
      </c>
      <c r="V7" s="164">
        <f t="shared" si="6"/>
        <v>8412.00847700039</v>
      </c>
      <c r="W7" s="164">
        <f t="shared" si="6"/>
        <v>8832.60890085041</v>
      </c>
      <c r="X7" s="164">
        <f t="shared" si="6"/>
        <v>9274.239345892931</v>
      </c>
      <c r="Y7" s="164">
        <f t="shared" si="6"/>
        <v>9737.951313187577</v>
      </c>
      <c r="Z7" s="164">
        <f t="shared" si="6"/>
        <v>10224.848878846957</v>
      </c>
      <c r="AA7" s="164">
        <f t="shared" si="6"/>
        <v>10736.091322789305</v>
      </c>
      <c r="AB7" s="164">
        <f t="shared" si="6"/>
        <v>11272.895888928771</v>
      </c>
      <c r="AC7" s="164">
        <f t="shared" si="6"/>
        <v>11836.540683375211</v>
      </c>
      <c r="AD7" s="164">
        <f t="shared" si="6"/>
        <v>12428.367717543972</v>
      </c>
      <c r="AE7" s="164">
        <f t="shared" si="6"/>
        <v>13049.786103421171</v>
      </c>
      <c r="AF7" s="164">
        <f t="shared" si="6"/>
        <v>13702.27540859223</v>
      </c>
      <c r="AG7" s="164">
        <f t="shared" si="6"/>
        <v>14387.389179021842</v>
      </c>
      <c r="AH7" s="164">
        <f t="shared" si="6"/>
        <v>15106.758637972935</v>
      </c>
      <c r="AI7" s="164">
        <f t="shared" si="6"/>
        <v>15862.096569871583</v>
      </c>
      <c r="AJ7" s="164">
        <f t="shared" si="6"/>
        <v>16655.201398365163</v>
      </c>
      <c r="AK7" s="164">
        <f t="shared" si="6"/>
        <v>17487.96146828342</v>
      </c>
      <c r="AL7" s="165">
        <f aca="true" t="shared" si="7" ref="AL7:AU7">AK7*1.05</f>
        <v>18362.359541697595</v>
      </c>
      <c r="AM7" s="165">
        <f t="shared" si="7"/>
        <v>19280.477518782474</v>
      </c>
      <c r="AN7" s="165">
        <f t="shared" si="7"/>
        <v>20244.5013947216</v>
      </c>
      <c r="AO7" s="165">
        <f t="shared" si="7"/>
        <v>21256.72646445768</v>
      </c>
      <c r="AP7" s="165">
        <f t="shared" si="7"/>
        <v>22319.562787680563</v>
      </c>
      <c r="AQ7" s="165">
        <f t="shared" si="7"/>
        <v>23435.54092706459</v>
      </c>
      <c r="AR7" s="165">
        <f t="shared" si="7"/>
        <v>24607.31797341782</v>
      </c>
      <c r="AS7" s="165">
        <f t="shared" si="7"/>
        <v>25837.68387208871</v>
      </c>
      <c r="AT7" s="166">
        <f t="shared" si="7"/>
        <v>27129.568065693147</v>
      </c>
      <c r="AU7" s="167">
        <f t="shared" si="7"/>
        <v>28486.046468977805</v>
      </c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3" customFormat="1" ht="15.75" customHeight="1">
      <c r="A8" s="7"/>
      <c r="B8" s="161" t="s">
        <v>128</v>
      </c>
      <c r="C8" s="162">
        <v>0.3333333333333333</v>
      </c>
      <c r="D8" s="234" t="s">
        <v>101</v>
      </c>
      <c r="E8" s="163">
        <v>3</v>
      </c>
      <c r="F8" s="168" t="s">
        <v>1</v>
      </c>
      <c r="G8" s="164">
        <v>3249.5005558211274</v>
      </c>
      <c r="H8" s="164">
        <f t="shared" si="0"/>
        <v>3427.2482362245432</v>
      </c>
      <c r="I8" s="166">
        <f t="shared" si="3"/>
        <v>3598.6106480357707</v>
      </c>
      <c r="J8" s="166">
        <f aca="true" t="shared" si="8" ref="J8:AK8">I8*1.05</f>
        <v>3778.5411804375594</v>
      </c>
      <c r="K8" s="166">
        <f t="shared" si="8"/>
        <v>3967.4682394594374</v>
      </c>
      <c r="L8" s="166">
        <f t="shared" si="8"/>
        <v>4165.84165143241</v>
      </c>
      <c r="M8" s="166">
        <f t="shared" si="8"/>
        <v>4374.133734004031</v>
      </c>
      <c r="N8" s="166">
        <f t="shared" si="8"/>
        <v>4592.840420704232</v>
      </c>
      <c r="O8" s="166">
        <f t="shared" si="8"/>
        <v>4822.482441739444</v>
      </c>
      <c r="P8" s="166">
        <f t="shared" si="8"/>
        <v>5063.606563826416</v>
      </c>
      <c r="Q8" s="166">
        <f t="shared" si="8"/>
        <v>5316.786892017737</v>
      </c>
      <c r="R8" s="166">
        <f t="shared" si="8"/>
        <v>5582.626236618624</v>
      </c>
      <c r="S8" s="166">
        <f t="shared" si="8"/>
        <v>5861.7575484495555</v>
      </c>
      <c r="T8" s="166">
        <f t="shared" si="8"/>
        <v>6154.845425872034</v>
      </c>
      <c r="U8" s="166">
        <f t="shared" si="8"/>
        <v>6462.587697165636</v>
      </c>
      <c r="V8" s="166">
        <f t="shared" si="8"/>
        <v>6785.717082023918</v>
      </c>
      <c r="W8" s="166">
        <f t="shared" si="8"/>
        <v>7125.0029361251145</v>
      </c>
      <c r="X8" s="166">
        <f t="shared" si="8"/>
        <v>7481.253082931371</v>
      </c>
      <c r="Y8" s="166">
        <f t="shared" si="8"/>
        <v>7855.31573707794</v>
      </c>
      <c r="Z8" s="166">
        <f t="shared" si="8"/>
        <v>8248.081523931838</v>
      </c>
      <c r="AA8" s="166">
        <f t="shared" si="8"/>
        <v>8660.48560012843</v>
      </c>
      <c r="AB8" s="166">
        <f t="shared" si="8"/>
        <v>9093.509880134852</v>
      </c>
      <c r="AC8" s="166">
        <f t="shared" si="8"/>
        <v>9548.185374141594</v>
      </c>
      <c r="AD8" s="166">
        <f t="shared" si="8"/>
        <v>10025.594642848675</v>
      </c>
      <c r="AE8" s="166">
        <f t="shared" si="8"/>
        <v>10526.87437499111</v>
      </c>
      <c r="AF8" s="166">
        <f t="shared" si="8"/>
        <v>11053.218093740667</v>
      </c>
      <c r="AG8" s="166">
        <f t="shared" si="8"/>
        <v>11605.878998427701</v>
      </c>
      <c r="AH8" s="166">
        <f t="shared" si="8"/>
        <v>12186.172948349087</v>
      </c>
      <c r="AI8" s="166">
        <f t="shared" si="8"/>
        <v>12795.481595766541</v>
      </c>
      <c r="AJ8" s="166">
        <f t="shared" si="8"/>
        <v>13435.255675554869</v>
      </c>
      <c r="AK8" s="166">
        <f t="shared" si="8"/>
        <v>14107.018459332612</v>
      </c>
      <c r="AL8" s="166">
        <f aca="true" t="shared" si="9" ref="AL8:AU8">AK8*1.05</f>
        <v>14812.369382299243</v>
      </c>
      <c r="AM8" s="166">
        <f t="shared" si="9"/>
        <v>15552.987851414206</v>
      </c>
      <c r="AN8" s="166">
        <f t="shared" si="9"/>
        <v>16330.637243984916</v>
      </c>
      <c r="AO8" s="166">
        <f t="shared" si="9"/>
        <v>17147.169106184163</v>
      </c>
      <c r="AP8" s="166">
        <f t="shared" si="9"/>
        <v>18004.52756149337</v>
      </c>
      <c r="AQ8" s="166">
        <f t="shared" si="9"/>
        <v>18904.75393956804</v>
      </c>
      <c r="AR8" s="166">
        <f t="shared" si="9"/>
        <v>19849.99163654644</v>
      </c>
      <c r="AS8" s="166">
        <f t="shared" si="9"/>
        <v>20842.491218373765</v>
      </c>
      <c r="AT8" s="166">
        <f t="shared" si="9"/>
        <v>21884.615779292453</v>
      </c>
      <c r="AU8" s="167">
        <f t="shared" si="9"/>
        <v>22978.84656825708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3" customFormat="1" ht="15.75" customHeight="1">
      <c r="A9" s="7"/>
      <c r="B9" s="161" t="s">
        <v>129</v>
      </c>
      <c r="C9" s="162">
        <v>0.3333333333333333</v>
      </c>
      <c r="D9" s="234" t="s">
        <v>101</v>
      </c>
      <c r="E9" s="163">
        <v>14</v>
      </c>
      <c r="F9" s="162" t="s">
        <v>6</v>
      </c>
      <c r="G9" s="164">
        <v>9355.744141390327</v>
      </c>
      <c r="H9" s="164">
        <f t="shared" si="0"/>
        <v>9867.503345924379</v>
      </c>
      <c r="I9" s="166">
        <f t="shared" si="3"/>
        <v>10360.878513220598</v>
      </c>
      <c r="J9" s="166">
        <f aca="true" t="shared" si="10" ref="J9:AK9">I9*1.05</f>
        <v>10878.922438881627</v>
      </c>
      <c r="K9" s="166">
        <f t="shared" si="10"/>
        <v>11422.86856082571</v>
      </c>
      <c r="L9" s="166">
        <f t="shared" si="10"/>
        <v>11994.011988866996</v>
      </c>
      <c r="M9" s="166">
        <f t="shared" si="10"/>
        <v>12593.712588310347</v>
      </c>
      <c r="N9" s="166">
        <f t="shared" si="10"/>
        <v>13223.398217725866</v>
      </c>
      <c r="O9" s="166">
        <f t="shared" si="10"/>
        <v>13884.56812861216</v>
      </c>
      <c r="P9" s="166">
        <f t="shared" si="10"/>
        <v>14578.796535042768</v>
      </c>
      <c r="Q9" s="166">
        <f t="shared" si="10"/>
        <v>15307.736361794907</v>
      </c>
      <c r="R9" s="166">
        <f t="shared" si="10"/>
        <v>16073.123179884653</v>
      </c>
      <c r="S9" s="166">
        <f t="shared" si="10"/>
        <v>16876.779338878885</v>
      </c>
      <c r="T9" s="166">
        <f t="shared" si="10"/>
        <v>17720.61830582283</v>
      </c>
      <c r="U9" s="166">
        <f t="shared" si="10"/>
        <v>18606.649221113974</v>
      </c>
      <c r="V9" s="166">
        <f t="shared" si="10"/>
        <v>19536.981682169673</v>
      </c>
      <c r="W9" s="166">
        <f t="shared" si="10"/>
        <v>20513.83076627816</v>
      </c>
      <c r="X9" s="166">
        <f t="shared" si="10"/>
        <v>21539.52230459207</v>
      </c>
      <c r="Y9" s="166">
        <f t="shared" si="10"/>
        <v>22616.498419821673</v>
      </c>
      <c r="Z9" s="166">
        <f t="shared" si="10"/>
        <v>23747.32334081276</v>
      </c>
      <c r="AA9" s="166">
        <f t="shared" si="10"/>
        <v>24934.6895078534</v>
      </c>
      <c r="AB9" s="166">
        <f t="shared" si="10"/>
        <v>26181.42398324607</v>
      </c>
      <c r="AC9" s="166">
        <f t="shared" si="10"/>
        <v>27490.495182408373</v>
      </c>
      <c r="AD9" s="166">
        <f t="shared" si="10"/>
        <v>28865.019941528793</v>
      </c>
      <c r="AE9" s="166">
        <f t="shared" si="10"/>
        <v>30308.270938605234</v>
      </c>
      <c r="AF9" s="166">
        <f t="shared" si="10"/>
        <v>31823.684485535498</v>
      </c>
      <c r="AG9" s="166">
        <f t="shared" si="10"/>
        <v>33414.868709812275</v>
      </c>
      <c r="AH9" s="166">
        <f t="shared" si="10"/>
        <v>35085.61214530289</v>
      </c>
      <c r="AI9" s="166">
        <f t="shared" si="10"/>
        <v>36839.892752568034</v>
      </c>
      <c r="AJ9" s="166">
        <f t="shared" si="10"/>
        <v>38681.88739019644</v>
      </c>
      <c r="AK9" s="166">
        <f t="shared" si="10"/>
        <v>40615.981759706265</v>
      </c>
      <c r="AL9" s="166">
        <f aca="true" t="shared" si="11" ref="AL9:AU9">AK9*1.05</f>
        <v>42646.78084769158</v>
      </c>
      <c r="AM9" s="166">
        <f t="shared" si="11"/>
        <v>44779.11989007616</v>
      </c>
      <c r="AN9" s="166">
        <f t="shared" si="11"/>
        <v>47018.07588457997</v>
      </c>
      <c r="AO9" s="166">
        <f t="shared" si="11"/>
        <v>49368.97967880897</v>
      </c>
      <c r="AP9" s="166">
        <f t="shared" si="11"/>
        <v>51837.42866274942</v>
      </c>
      <c r="AQ9" s="166">
        <f t="shared" si="11"/>
        <v>54429.300095886894</v>
      </c>
      <c r="AR9" s="166">
        <f t="shared" si="11"/>
        <v>57150.765100681245</v>
      </c>
      <c r="AS9" s="166">
        <f t="shared" si="11"/>
        <v>60008.30335571531</v>
      </c>
      <c r="AT9" s="166">
        <f t="shared" si="11"/>
        <v>63008.71852350108</v>
      </c>
      <c r="AU9" s="167">
        <f t="shared" si="11"/>
        <v>66159.15444967613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23" customFormat="1" ht="15.75" customHeight="1">
      <c r="A10" s="8"/>
      <c r="B10" s="161" t="s">
        <v>130</v>
      </c>
      <c r="C10" s="162">
        <v>0.3333333333333333</v>
      </c>
      <c r="D10" s="234" t="s">
        <v>101</v>
      </c>
      <c r="E10" s="163">
        <v>4</v>
      </c>
      <c r="F10" s="162" t="s">
        <v>2</v>
      </c>
      <c r="G10" s="164">
        <v>3249.5005558211274</v>
      </c>
      <c r="H10" s="164">
        <f t="shared" si="0"/>
        <v>3427.2482362245432</v>
      </c>
      <c r="I10" s="166">
        <f t="shared" si="3"/>
        <v>3598.6106480357707</v>
      </c>
      <c r="J10" s="166">
        <f aca="true" t="shared" si="12" ref="J10:AK10">I10*1.05</f>
        <v>3778.5411804375594</v>
      </c>
      <c r="K10" s="166">
        <f t="shared" si="12"/>
        <v>3967.4682394594374</v>
      </c>
      <c r="L10" s="166">
        <f t="shared" si="12"/>
        <v>4165.84165143241</v>
      </c>
      <c r="M10" s="166">
        <f t="shared" si="12"/>
        <v>4374.133734004031</v>
      </c>
      <c r="N10" s="166">
        <f t="shared" si="12"/>
        <v>4592.840420704232</v>
      </c>
      <c r="O10" s="166">
        <f t="shared" si="12"/>
        <v>4822.482441739444</v>
      </c>
      <c r="P10" s="166">
        <f t="shared" si="12"/>
        <v>5063.606563826416</v>
      </c>
      <c r="Q10" s="166">
        <f t="shared" si="12"/>
        <v>5316.786892017737</v>
      </c>
      <c r="R10" s="166">
        <f t="shared" si="12"/>
        <v>5582.626236618624</v>
      </c>
      <c r="S10" s="166">
        <f t="shared" si="12"/>
        <v>5861.7575484495555</v>
      </c>
      <c r="T10" s="166">
        <f t="shared" si="12"/>
        <v>6154.845425872034</v>
      </c>
      <c r="U10" s="166">
        <f t="shared" si="12"/>
        <v>6462.587697165636</v>
      </c>
      <c r="V10" s="166">
        <f t="shared" si="12"/>
        <v>6785.717082023918</v>
      </c>
      <c r="W10" s="166">
        <f t="shared" si="12"/>
        <v>7125.0029361251145</v>
      </c>
      <c r="X10" s="166">
        <f t="shared" si="12"/>
        <v>7481.253082931371</v>
      </c>
      <c r="Y10" s="166">
        <f t="shared" si="12"/>
        <v>7855.31573707794</v>
      </c>
      <c r="Z10" s="166">
        <f t="shared" si="12"/>
        <v>8248.081523931838</v>
      </c>
      <c r="AA10" s="166">
        <f t="shared" si="12"/>
        <v>8660.48560012843</v>
      </c>
      <c r="AB10" s="166">
        <f t="shared" si="12"/>
        <v>9093.509880134852</v>
      </c>
      <c r="AC10" s="166">
        <f t="shared" si="12"/>
        <v>9548.185374141594</v>
      </c>
      <c r="AD10" s="166">
        <f t="shared" si="12"/>
        <v>10025.594642848675</v>
      </c>
      <c r="AE10" s="166">
        <f t="shared" si="12"/>
        <v>10526.87437499111</v>
      </c>
      <c r="AF10" s="166">
        <f t="shared" si="12"/>
        <v>11053.218093740667</v>
      </c>
      <c r="AG10" s="166">
        <f t="shared" si="12"/>
        <v>11605.878998427701</v>
      </c>
      <c r="AH10" s="166">
        <f t="shared" si="12"/>
        <v>12186.172948349087</v>
      </c>
      <c r="AI10" s="166">
        <f t="shared" si="12"/>
        <v>12795.481595766541</v>
      </c>
      <c r="AJ10" s="166">
        <f t="shared" si="12"/>
        <v>13435.255675554869</v>
      </c>
      <c r="AK10" s="166">
        <f t="shared" si="12"/>
        <v>14107.018459332612</v>
      </c>
      <c r="AL10" s="166">
        <f aca="true" t="shared" si="13" ref="AL10:AU10">AK10*1.05</f>
        <v>14812.369382299243</v>
      </c>
      <c r="AM10" s="166">
        <f t="shared" si="13"/>
        <v>15552.987851414206</v>
      </c>
      <c r="AN10" s="166">
        <f t="shared" si="13"/>
        <v>16330.637243984916</v>
      </c>
      <c r="AO10" s="166">
        <f t="shared" si="13"/>
        <v>17147.169106184163</v>
      </c>
      <c r="AP10" s="166">
        <f t="shared" si="13"/>
        <v>18004.52756149337</v>
      </c>
      <c r="AQ10" s="166">
        <f t="shared" si="13"/>
        <v>18904.75393956804</v>
      </c>
      <c r="AR10" s="166">
        <f t="shared" si="13"/>
        <v>19849.99163654644</v>
      </c>
      <c r="AS10" s="166">
        <f t="shared" si="13"/>
        <v>20842.491218373765</v>
      </c>
      <c r="AT10" s="166">
        <f t="shared" si="13"/>
        <v>21884.615779292453</v>
      </c>
      <c r="AU10" s="167">
        <f t="shared" si="13"/>
        <v>22978.84656825708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s="13" customFormat="1" ht="16.5" customHeight="1">
      <c r="A11" s="7"/>
      <c r="B11" s="161" t="s">
        <v>131</v>
      </c>
      <c r="C11" s="162">
        <v>0.3333333333333333</v>
      </c>
      <c r="D11" s="234" t="s">
        <v>101</v>
      </c>
      <c r="E11" s="163">
        <v>4</v>
      </c>
      <c r="F11" s="162" t="s">
        <v>3</v>
      </c>
      <c r="G11" s="164">
        <v>3282.2971698936217</v>
      </c>
      <c r="H11" s="164">
        <f t="shared" si="0"/>
        <v>3461.838825086803</v>
      </c>
      <c r="I11" s="166">
        <f t="shared" si="3"/>
        <v>3634.930766341143</v>
      </c>
      <c r="J11" s="166">
        <f aca="true" t="shared" si="14" ref="J11:AK11">I11*1.05</f>
        <v>3816.6773046582007</v>
      </c>
      <c r="K11" s="166">
        <f t="shared" si="14"/>
        <v>4007.511169891111</v>
      </c>
      <c r="L11" s="166">
        <f t="shared" si="14"/>
        <v>4207.886728385667</v>
      </c>
      <c r="M11" s="166">
        <f t="shared" si="14"/>
        <v>4418.281064804951</v>
      </c>
      <c r="N11" s="166">
        <f t="shared" si="14"/>
        <v>4639.195118045199</v>
      </c>
      <c r="O11" s="166">
        <f t="shared" si="14"/>
        <v>4871.154873947459</v>
      </c>
      <c r="P11" s="166">
        <f t="shared" si="14"/>
        <v>5114.712617644833</v>
      </c>
      <c r="Q11" s="166">
        <f t="shared" si="14"/>
        <v>5370.448248527075</v>
      </c>
      <c r="R11" s="166">
        <f t="shared" si="14"/>
        <v>5638.970660953429</v>
      </c>
      <c r="S11" s="166">
        <f t="shared" si="14"/>
        <v>5920.919194001101</v>
      </c>
      <c r="T11" s="166">
        <f t="shared" si="14"/>
        <v>6216.965153701156</v>
      </c>
      <c r="U11" s="166">
        <f t="shared" si="14"/>
        <v>6527.813411386214</v>
      </c>
      <c r="V11" s="166">
        <f t="shared" si="14"/>
        <v>6854.204081955525</v>
      </c>
      <c r="W11" s="166">
        <f t="shared" si="14"/>
        <v>7196.914286053301</v>
      </c>
      <c r="X11" s="166">
        <f t="shared" si="14"/>
        <v>7556.760000355966</v>
      </c>
      <c r="Y11" s="166">
        <f t="shared" si="14"/>
        <v>7934.598000373765</v>
      </c>
      <c r="Z11" s="166">
        <f t="shared" si="14"/>
        <v>8331.327900392454</v>
      </c>
      <c r="AA11" s="166">
        <f t="shared" si="14"/>
        <v>8747.894295412078</v>
      </c>
      <c r="AB11" s="166">
        <f t="shared" si="14"/>
        <v>9185.289010182682</v>
      </c>
      <c r="AC11" s="166">
        <f t="shared" si="14"/>
        <v>9644.553460691815</v>
      </c>
      <c r="AD11" s="166">
        <f t="shared" si="14"/>
        <v>10126.781133726407</v>
      </c>
      <c r="AE11" s="166">
        <f t="shared" si="14"/>
        <v>10633.120190412727</v>
      </c>
      <c r="AF11" s="166">
        <f t="shared" si="14"/>
        <v>11164.776199933363</v>
      </c>
      <c r="AG11" s="166">
        <f t="shared" si="14"/>
        <v>11723.015009930032</v>
      </c>
      <c r="AH11" s="166">
        <f t="shared" si="14"/>
        <v>12309.165760426535</v>
      </c>
      <c r="AI11" s="166">
        <f t="shared" si="14"/>
        <v>12924.624048447862</v>
      </c>
      <c r="AJ11" s="166">
        <f t="shared" si="14"/>
        <v>13570.855250870256</v>
      </c>
      <c r="AK11" s="166">
        <f t="shared" si="14"/>
        <v>14249.39801341377</v>
      </c>
      <c r="AL11" s="166">
        <f aca="true" t="shared" si="15" ref="AL11:AU11">AK11*1.05</f>
        <v>14961.867914084458</v>
      </c>
      <c r="AM11" s="166">
        <f t="shared" si="15"/>
        <v>15709.961309788681</v>
      </c>
      <c r="AN11" s="166">
        <f t="shared" si="15"/>
        <v>16495.459375278115</v>
      </c>
      <c r="AO11" s="166">
        <f t="shared" si="15"/>
        <v>17320.232344042022</v>
      </c>
      <c r="AP11" s="166">
        <f t="shared" si="15"/>
        <v>18186.243961244123</v>
      </c>
      <c r="AQ11" s="166">
        <f t="shared" si="15"/>
        <v>19095.55615930633</v>
      </c>
      <c r="AR11" s="166">
        <f t="shared" si="15"/>
        <v>20050.333967271647</v>
      </c>
      <c r="AS11" s="166">
        <f t="shared" si="15"/>
        <v>21052.85066563523</v>
      </c>
      <c r="AT11" s="166">
        <f t="shared" si="15"/>
        <v>22105.493198916993</v>
      </c>
      <c r="AU11" s="167">
        <f t="shared" si="15"/>
        <v>23210.767858862844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3" customFormat="1" ht="15.75" customHeight="1">
      <c r="A12" s="7"/>
      <c r="B12" s="161" t="s">
        <v>132</v>
      </c>
      <c r="C12" s="162">
        <v>0.16666666666666666</v>
      </c>
      <c r="D12" s="235" t="s">
        <v>103</v>
      </c>
      <c r="E12" s="163">
        <v>1</v>
      </c>
      <c r="F12" s="168" t="s">
        <v>7</v>
      </c>
      <c r="G12" s="164">
        <v>3628.072230468</v>
      </c>
      <c r="H12" s="164">
        <f t="shared" si="0"/>
        <v>3826.5277814745996</v>
      </c>
      <c r="I12" s="166">
        <f t="shared" si="3"/>
        <v>4017.85417054833</v>
      </c>
      <c r="J12" s="166">
        <f aca="true" t="shared" si="16" ref="J12:J20">I12*1.05</f>
        <v>4218.746879075747</v>
      </c>
      <c r="K12" s="166">
        <f aca="true" t="shared" si="17" ref="K12:AD35">J12*1.05</f>
        <v>4429.684223029534</v>
      </c>
      <c r="L12" s="166">
        <f t="shared" si="17"/>
        <v>4651.168434181011</v>
      </c>
      <c r="M12" s="166">
        <f t="shared" si="17"/>
        <v>4883.726855890062</v>
      </c>
      <c r="N12" s="166">
        <f t="shared" si="17"/>
        <v>5127.913198684566</v>
      </c>
      <c r="O12" s="166">
        <f t="shared" si="17"/>
        <v>5384.308858618794</v>
      </c>
      <c r="P12" s="166">
        <f t="shared" si="17"/>
        <v>5653.524301549734</v>
      </c>
      <c r="Q12" s="166">
        <f t="shared" si="17"/>
        <v>5936.200516627221</v>
      </c>
      <c r="R12" s="166">
        <f t="shared" si="17"/>
        <v>6233.010542458583</v>
      </c>
      <c r="S12" s="166">
        <f t="shared" si="17"/>
        <v>6544.6610695815125</v>
      </c>
      <c r="T12" s="166">
        <f t="shared" si="17"/>
        <v>6871.894123060589</v>
      </c>
      <c r="U12" s="166">
        <f t="shared" si="17"/>
        <v>7215.488829213618</v>
      </c>
      <c r="V12" s="166">
        <f t="shared" si="17"/>
        <v>7576.2632706743</v>
      </c>
      <c r="W12" s="166">
        <f t="shared" si="17"/>
        <v>7955.076434208015</v>
      </c>
      <c r="X12" s="166">
        <f t="shared" si="17"/>
        <v>8352.830255918416</v>
      </c>
      <c r="Y12" s="166">
        <f t="shared" si="17"/>
        <v>8770.471768714337</v>
      </c>
      <c r="Z12" s="166">
        <f t="shared" si="17"/>
        <v>9208.995357150054</v>
      </c>
      <c r="AA12" s="166">
        <f t="shared" si="17"/>
        <v>9669.445125007556</v>
      </c>
      <c r="AB12" s="166">
        <f t="shared" si="17"/>
        <v>10152.917381257934</v>
      </c>
      <c r="AC12" s="166">
        <f t="shared" si="17"/>
        <v>10660.56325032083</v>
      </c>
      <c r="AD12" s="166">
        <f t="shared" si="17"/>
        <v>11193.591412836873</v>
      </c>
      <c r="AE12" s="166">
        <f aca="true" t="shared" si="18" ref="AE12:AK35">AD12*1.05</f>
        <v>11753.270983478717</v>
      </c>
      <c r="AF12" s="166">
        <f t="shared" si="18"/>
        <v>12340.934532652653</v>
      </c>
      <c r="AG12" s="166">
        <f t="shared" si="18"/>
        <v>12957.981259285287</v>
      </c>
      <c r="AH12" s="166">
        <f t="shared" si="18"/>
        <v>13605.880322249552</v>
      </c>
      <c r="AI12" s="166">
        <f t="shared" si="18"/>
        <v>14286.17433836203</v>
      </c>
      <c r="AJ12" s="166">
        <f t="shared" si="18"/>
        <v>15000.483055280132</v>
      </c>
      <c r="AK12" s="166">
        <f t="shared" si="18"/>
        <v>15750.507208044139</v>
      </c>
      <c r="AL12" s="166">
        <f aca="true" t="shared" si="19" ref="AL12:AU13">AK12*1.05</f>
        <v>16538.032568446346</v>
      </c>
      <c r="AM12" s="166">
        <f t="shared" si="19"/>
        <v>17364.934196868664</v>
      </c>
      <c r="AN12" s="166">
        <f t="shared" si="19"/>
        <v>18233.1809067121</v>
      </c>
      <c r="AO12" s="166">
        <f t="shared" si="19"/>
        <v>19144.839952047707</v>
      </c>
      <c r="AP12" s="166">
        <f t="shared" si="19"/>
        <v>20102.08194965009</v>
      </c>
      <c r="AQ12" s="166">
        <f t="shared" si="19"/>
        <v>21107.186047132596</v>
      </c>
      <c r="AR12" s="166">
        <f t="shared" si="19"/>
        <v>22162.545349489228</v>
      </c>
      <c r="AS12" s="166">
        <f t="shared" si="19"/>
        <v>23270.67261696369</v>
      </c>
      <c r="AT12" s="166">
        <f t="shared" si="19"/>
        <v>24434.206247811875</v>
      </c>
      <c r="AU12" s="167">
        <f t="shared" si="19"/>
        <v>25655.91656020247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23" customFormat="1" ht="15.75" customHeight="1">
      <c r="A13" s="8"/>
      <c r="B13" s="161" t="s">
        <v>132</v>
      </c>
      <c r="C13" s="162">
        <v>0.3333333333333333</v>
      </c>
      <c r="D13" s="234" t="s">
        <v>101</v>
      </c>
      <c r="E13" s="163">
        <v>2</v>
      </c>
      <c r="F13" s="168" t="s">
        <v>107</v>
      </c>
      <c r="G13" s="164">
        <v>7256.144460936</v>
      </c>
      <c r="H13" s="164">
        <f t="shared" si="0"/>
        <v>7653.055562949199</v>
      </c>
      <c r="I13" s="166">
        <f t="shared" si="3"/>
        <v>8035.70834109666</v>
      </c>
      <c r="J13" s="166">
        <f t="shared" si="16"/>
        <v>8437.493758151493</v>
      </c>
      <c r="K13" s="166">
        <f aca="true" t="shared" si="20" ref="K13:AD13">J13*1.05</f>
        <v>8859.368446059068</v>
      </c>
      <c r="L13" s="166">
        <f t="shared" si="20"/>
        <v>9302.336868362023</v>
      </c>
      <c r="M13" s="166">
        <f t="shared" si="20"/>
        <v>9767.453711780125</v>
      </c>
      <c r="N13" s="166">
        <f t="shared" si="20"/>
        <v>10255.826397369132</v>
      </c>
      <c r="O13" s="166">
        <f t="shared" si="20"/>
        <v>10768.617717237588</v>
      </c>
      <c r="P13" s="166">
        <f t="shared" si="20"/>
        <v>11307.048603099469</v>
      </c>
      <c r="Q13" s="166">
        <f t="shared" si="20"/>
        <v>11872.401033254442</v>
      </c>
      <c r="R13" s="166">
        <f t="shared" si="20"/>
        <v>12466.021084917165</v>
      </c>
      <c r="S13" s="166">
        <f t="shared" si="20"/>
        <v>13089.322139163025</v>
      </c>
      <c r="T13" s="166">
        <f t="shared" si="20"/>
        <v>13743.788246121178</v>
      </c>
      <c r="U13" s="166">
        <f t="shared" si="20"/>
        <v>14430.977658427237</v>
      </c>
      <c r="V13" s="166">
        <f t="shared" si="20"/>
        <v>15152.5265413486</v>
      </c>
      <c r="W13" s="166">
        <f t="shared" si="20"/>
        <v>15910.15286841603</v>
      </c>
      <c r="X13" s="166">
        <f t="shared" si="20"/>
        <v>16705.66051183683</v>
      </c>
      <c r="Y13" s="166">
        <f t="shared" si="20"/>
        <v>17540.943537428673</v>
      </c>
      <c r="Z13" s="166">
        <f t="shared" si="20"/>
        <v>18417.990714300107</v>
      </c>
      <c r="AA13" s="166">
        <f t="shared" si="20"/>
        <v>19338.890250015113</v>
      </c>
      <c r="AB13" s="166">
        <f t="shared" si="20"/>
        <v>20305.834762515868</v>
      </c>
      <c r="AC13" s="166">
        <f t="shared" si="20"/>
        <v>21321.12650064166</v>
      </c>
      <c r="AD13" s="166">
        <f t="shared" si="20"/>
        <v>22387.182825673746</v>
      </c>
      <c r="AE13" s="166">
        <f t="shared" si="18"/>
        <v>23506.541966957433</v>
      </c>
      <c r="AF13" s="166">
        <f t="shared" si="18"/>
        <v>24681.869065305305</v>
      </c>
      <c r="AG13" s="166">
        <f t="shared" si="18"/>
        <v>25915.962518570574</v>
      </c>
      <c r="AH13" s="166">
        <f t="shared" si="18"/>
        <v>27211.760644499103</v>
      </c>
      <c r="AI13" s="166">
        <f t="shared" si="18"/>
        <v>28572.34867672406</v>
      </c>
      <c r="AJ13" s="166">
        <f t="shared" si="18"/>
        <v>30000.966110560264</v>
      </c>
      <c r="AK13" s="166">
        <f t="shared" si="18"/>
        <v>31501.014416088277</v>
      </c>
      <c r="AL13" s="166">
        <f t="shared" si="19"/>
        <v>33076.06513689269</v>
      </c>
      <c r="AM13" s="166">
        <f t="shared" si="19"/>
        <v>34729.86839373733</v>
      </c>
      <c r="AN13" s="166">
        <f t="shared" si="19"/>
        <v>36466.3618134242</v>
      </c>
      <c r="AO13" s="166">
        <f t="shared" si="19"/>
        <v>38289.679904095414</v>
      </c>
      <c r="AP13" s="166">
        <f t="shared" si="19"/>
        <v>40204.16389930018</v>
      </c>
      <c r="AQ13" s="166">
        <f t="shared" si="19"/>
        <v>42214.37209426519</v>
      </c>
      <c r="AR13" s="166">
        <f t="shared" si="19"/>
        <v>44325.090698978456</v>
      </c>
      <c r="AS13" s="166">
        <f t="shared" si="19"/>
        <v>46541.34523392738</v>
      </c>
      <c r="AT13" s="166">
        <f t="shared" si="19"/>
        <v>48868.41249562375</v>
      </c>
      <c r="AU13" s="167">
        <f t="shared" si="19"/>
        <v>51311.83312040494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13" customFormat="1" ht="15.75" customHeight="1">
      <c r="A14" s="7"/>
      <c r="B14" s="161" t="s">
        <v>133</v>
      </c>
      <c r="C14" s="162">
        <v>0.16666666666666666</v>
      </c>
      <c r="D14" s="235" t="s">
        <v>103</v>
      </c>
      <c r="E14" s="163">
        <v>3</v>
      </c>
      <c r="F14" s="162" t="s">
        <v>8</v>
      </c>
      <c r="G14" s="164">
        <v>2038.298725309116</v>
      </c>
      <c r="H14" s="164">
        <f>+G14*5.47%+G14+0.01</f>
        <v>2149.803665583525</v>
      </c>
      <c r="I14" s="166">
        <f t="shared" si="3"/>
        <v>2257.2938488627015</v>
      </c>
      <c r="J14" s="166">
        <f t="shared" si="16"/>
        <v>2370.1585413058365</v>
      </c>
      <c r="K14" s="166">
        <f t="shared" si="17"/>
        <v>2488.6664683711283</v>
      </c>
      <c r="L14" s="166">
        <f t="shared" si="17"/>
        <v>2613.099791789685</v>
      </c>
      <c r="M14" s="166">
        <f t="shared" si="17"/>
        <v>2743.7547813791693</v>
      </c>
      <c r="N14" s="166">
        <f t="shared" si="17"/>
        <v>2880.942520448128</v>
      </c>
      <c r="O14" s="166">
        <f t="shared" si="17"/>
        <v>3024.989646470535</v>
      </c>
      <c r="P14" s="166">
        <f t="shared" si="17"/>
        <v>3176.239128794062</v>
      </c>
      <c r="Q14" s="166">
        <f t="shared" si="17"/>
        <v>3335.051085233765</v>
      </c>
      <c r="R14" s="166">
        <f t="shared" si="17"/>
        <v>3501.803639495454</v>
      </c>
      <c r="S14" s="166">
        <f t="shared" si="17"/>
        <v>3676.8938214702266</v>
      </c>
      <c r="T14" s="166">
        <f t="shared" si="17"/>
        <v>3860.738512543738</v>
      </c>
      <c r="U14" s="166">
        <f t="shared" si="17"/>
        <v>4053.775438170925</v>
      </c>
      <c r="V14" s="166">
        <f t="shared" si="17"/>
        <v>4256.464210079472</v>
      </c>
      <c r="W14" s="166">
        <f t="shared" si="17"/>
        <v>4469.287420583446</v>
      </c>
      <c r="X14" s="166">
        <f t="shared" si="17"/>
        <v>4692.751791612618</v>
      </c>
      <c r="Y14" s="166">
        <f t="shared" si="17"/>
        <v>4927.389381193249</v>
      </c>
      <c r="Z14" s="166">
        <f t="shared" si="17"/>
        <v>5173.758850252912</v>
      </c>
      <c r="AA14" s="166">
        <f t="shared" si="17"/>
        <v>5432.446792765559</v>
      </c>
      <c r="AB14" s="166">
        <f t="shared" si="17"/>
        <v>5704.069132403837</v>
      </c>
      <c r="AC14" s="166">
        <f t="shared" si="17"/>
        <v>5989.272589024029</v>
      </c>
      <c r="AD14" s="166">
        <f t="shared" si="17"/>
        <v>6288.736218475231</v>
      </c>
      <c r="AE14" s="166">
        <f t="shared" si="18"/>
        <v>6603.173029398993</v>
      </c>
      <c r="AF14" s="166">
        <f t="shared" si="18"/>
        <v>6933.331680868943</v>
      </c>
      <c r="AG14" s="166">
        <f t="shared" si="18"/>
        <v>7279.99826491239</v>
      </c>
      <c r="AH14" s="166">
        <f t="shared" si="18"/>
        <v>7643.99817815801</v>
      </c>
      <c r="AI14" s="166">
        <f t="shared" si="18"/>
        <v>8026.198087065911</v>
      </c>
      <c r="AJ14" s="166">
        <f t="shared" si="18"/>
        <v>8427.507991419207</v>
      </c>
      <c r="AK14" s="166">
        <f t="shared" si="18"/>
        <v>8848.883390990168</v>
      </c>
      <c r="AL14" s="166">
        <f aca="true" t="shared" si="21" ref="AL14:AU14">AK14*1.05</f>
        <v>9291.327560539676</v>
      </c>
      <c r="AM14" s="166">
        <f t="shared" si="21"/>
        <v>9755.89393856666</v>
      </c>
      <c r="AN14" s="166">
        <f t="shared" si="21"/>
        <v>10243.688635494993</v>
      </c>
      <c r="AO14" s="166">
        <f t="shared" si="21"/>
        <v>10755.873067269744</v>
      </c>
      <c r="AP14" s="166">
        <f t="shared" si="21"/>
        <v>11293.666720633231</v>
      </c>
      <c r="AQ14" s="166">
        <f t="shared" si="21"/>
        <v>11858.350056664893</v>
      </c>
      <c r="AR14" s="166">
        <f t="shared" si="21"/>
        <v>12451.267559498137</v>
      </c>
      <c r="AS14" s="166">
        <f t="shared" si="21"/>
        <v>13073.830937473045</v>
      </c>
      <c r="AT14" s="166">
        <f t="shared" si="21"/>
        <v>13727.522484346699</v>
      </c>
      <c r="AU14" s="167">
        <f t="shared" si="21"/>
        <v>14413.898608564034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3" customFormat="1" ht="15.75" customHeight="1">
      <c r="A15" s="7"/>
      <c r="B15" s="161" t="s">
        <v>134</v>
      </c>
      <c r="C15" s="162">
        <v>0.16666666666666666</v>
      </c>
      <c r="D15" s="235" t="s">
        <v>103</v>
      </c>
      <c r="E15" s="163">
        <v>12</v>
      </c>
      <c r="F15" s="162" t="s">
        <v>48</v>
      </c>
      <c r="G15" s="164">
        <v>2954.055666484379</v>
      </c>
      <c r="H15" s="164">
        <f>+G15*5.47%+G15</f>
        <v>3115.6425114410745</v>
      </c>
      <c r="I15" s="166">
        <f t="shared" si="3"/>
        <v>3271.424637013128</v>
      </c>
      <c r="J15" s="166">
        <f t="shared" si="16"/>
        <v>3434.995868863785</v>
      </c>
      <c r="K15" s="166">
        <f t="shared" si="17"/>
        <v>3606.7456623069743</v>
      </c>
      <c r="L15" s="166">
        <f t="shared" si="17"/>
        <v>3787.082945422323</v>
      </c>
      <c r="M15" s="166">
        <f t="shared" si="17"/>
        <v>3976.4370926934394</v>
      </c>
      <c r="N15" s="166">
        <f t="shared" si="17"/>
        <v>4175.258947328111</v>
      </c>
      <c r="O15" s="166">
        <f t="shared" si="17"/>
        <v>4384.021894694517</v>
      </c>
      <c r="P15" s="166">
        <f t="shared" si="17"/>
        <v>4603.222989429243</v>
      </c>
      <c r="Q15" s="166">
        <f t="shared" si="17"/>
        <v>4833.384138900706</v>
      </c>
      <c r="R15" s="166">
        <f t="shared" si="17"/>
        <v>5075.053345845741</v>
      </c>
      <c r="S15" s="166">
        <f t="shared" si="17"/>
        <v>5328.806013138029</v>
      </c>
      <c r="T15" s="166">
        <f t="shared" si="17"/>
        <v>5595.246313794931</v>
      </c>
      <c r="U15" s="166">
        <f t="shared" si="17"/>
        <v>5875.008629484678</v>
      </c>
      <c r="V15" s="166">
        <f t="shared" si="17"/>
        <v>6168.759060958912</v>
      </c>
      <c r="W15" s="166">
        <f t="shared" si="17"/>
        <v>6477.197014006858</v>
      </c>
      <c r="X15" s="166">
        <f t="shared" si="17"/>
        <v>6801.056864707201</v>
      </c>
      <c r="Y15" s="166">
        <f t="shared" si="17"/>
        <v>7141.109707942562</v>
      </c>
      <c r="Z15" s="166">
        <f t="shared" si="17"/>
        <v>7498.16519333969</v>
      </c>
      <c r="AA15" s="166">
        <f t="shared" si="17"/>
        <v>7873.073453006675</v>
      </c>
      <c r="AB15" s="166">
        <f t="shared" si="17"/>
        <v>8266.72712565701</v>
      </c>
      <c r="AC15" s="166">
        <f t="shared" si="17"/>
        <v>8680.06348193986</v>
      </c>
      <c r="AD15" s="166">
        <f t="shared" si="17"/>
        <v>9114.066656036854</v>
      </c>
      <c r="AE15" s="166">
        <f t="shared" si="18"/>
        <v>9569.769988838696</v>
      </c>
      <c r="AF15" s="166">
        <f t="shared" si="18"/>
        <v>10048.258488280631</v>
      </c>
      <c r="AG15" s="166">
        <f t="shared" si="18"/>
        <v>10550.671412694663</v>
      </c>
      <c r="AH15" s="166">
        <f t="shared" si="18"/>
        <v>11078.204983329397</v>
      </c>
      <c r="AI15" s="166">
        <f t="shared" si="18"/>
        <v>11632.115232495868</v>
      </c>
      <c r="AJ15" s="166">
        <f t="shared" si="18"/>
        <v>12213.720994120662</v>
      </c>
      <c r="AK15" s="166">
        <f t="shared" si="18"/>
        <v>12824.407043826695</v>
      </c>
      <c r="AL15" s="166">
        <f aca="true" t="shared" si="22" ref="AL15:AU15">AK15*1.05</f>
        <v>13465.627396018032</v>
      </c>
      <c r="AM15" s="166">
        <f t="shared" si="22"/>
        <v>14138.908765818933</v>
      </c>
      <c r="AN15" s="166">
        <f t="shared" si="22"/>
        <v>14845.85420410988</v>
      </c>
      <c r="AO15" s="166">
        <f t="shared" si="22"/>
        <v>15588.146914315375</v>
      </c>
      <c r="AP15" s="166">
        <f t="shared" si="22"/>
        <v>16367.554260031146</v>
      </c>
      <c r="AQ15" s="166">
        <f t="shared" si="22"/>
        <v>17185.931973032704</v>
      </c>
      <c r="AR15" s="166">
        <f t="shared" si="22"/>
        <v>18045.22857168434</v>
      </c>
      <c r="AS15" s="166">
        <f t="shared" si="22"/>
        <v>18947.490000268557</v>
      </c>
      <c r="AT15" s="166">
        <f t="shared" si="22"/>
        <v>19894.864500281987</v>
      </c>
      <c r="AU15" s="167">
        <f t="shared" si="22"/>
        <v>20889.607725296086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3" customFormat="1" ht="15.75" customHeight="1">
      <c r="A16" s="7"/>
      <c r="B16" s="161" t="s">
        <v>135</v>
      </c>
      <c r="C16" s="162">
        <v>0.16666666666666666</v>
      </c>
      <c r="D16" s="235" t="s">
        <v>103</v>
      </c>
      <c r="E16" s="163">
        <v>2</v>
      </c>
      <c r="F16" s="162" t="s">
        <v>29</v>
      </c>
      <c r="G16" s="164">
        <v>2038.278725309116</v>
      </c>
      <c r="H16" s="164">
        <f>+G16*5.47%+G16</f>
        <v>2149.7725715835245</v>
      </c>
      <c r="I16" s="166">
        <f t="shared" si="3"/>
        <v>2257.261200162701</v>
      </c>
      <c r="J16" s="166">
        <f t="shared" si="16"/>
        <v>2370.124260170836</v>
      </c>
      <c r="K16" s="166">
        <f t="shared" si="17"/>
        <v>2488.630473179378</v>
      </c>
      <c r="L16" s="166">
        <f t="shared" si="17"/>
        <v>2613.061996838347</v>
      </c>
      <c r="M16" s="166">
        <f t="shared" si="17"/>
        <v>2743.7150966802647</v>
      </c>
      <c r="N16" s="166">
        <f t="shared" si="17"/>
        <v>2880.900851514278</v>
      </c>
      <c r="O16" s="166">
        <f t="shared" si="17"/>
        <v>3024.945894089992</v>
      </c>
      <c r="P16" s="166">
        <f t="shared" si="17"/>
        <v>3176.193188794492</v>
      </c>
      <c r="Q16" s="166">
        <f t="shared" si="17"/>
        <v>3335.002848234217</v>
      </c>
      <c r="R16" s="166">
        <f t="shared" si="17"/>
        <v>3501.7529906459276</v>
      </c>
      <c r="S16" s="166">
        <f t="shared" si="17"/>
        <v>3676.840640178224</v>
      </c>
      <c r="T16" s="166">
        <f t="shared" si="17"/>
        <v>3860.6826721871353</v>
      </c>
      <c r="U16" s="166">
        <f t="shared" si="17"/>
        <v>4053.7168057964923</v>
      </c>
      <c r="V16" s="166">
        <f t="shared" si="17"/>
        <v>4256.402646086317</v>
      </c>
      <c r="W16" s="166">
        <f t="shared" si="17"/>
        <v>4469.222778390633</v>
      </c>
      <c r="X16" s="166">
        <f t="shared" si="17"/>
        <v>4692.683917310164</v>
      </c>
      <c r="Y16" s="166">
        <f t="shared" si="17"/>
        <v>4927.318113175673</v>
      </c>
      <c r="Z16" s="166">
        <f t="shared" si="17"/>
        <v>5173.684018834457</v>
      </c>
      <c r="AA16" s="166">
        <f t="shared" si="17"/>
        <v>5432.36821977618</v>
      </c>
      <c r="AB16" s="166">
        <f t="shared" si="17"/>
        <v>5703.986630764989</v>
      </c>
      <c r="AC16" s="166">
        <f t="shared" si="17"/>
        <v>5989.185962303239</v>
      </c>
      <c r="AD16" s="166">
        <f t="shared" si="17"/>
        <v>6288.6452604184005</v>
      </c>
      <c r="AE16" s="166">
        <f t="shared" si="18"/>
        <v>6603.07752343932</v>
      </c>
      <c r="AF16" s="166">
        <f t="shared" si="18"/>
        <v>6933.231399611287</v>
      </c>
      <c r="AG16" s="166">
        <f t="shared" si="18"/>
        <v>7279.892969591851</v>
      </c>
      <c r="AH16" s="166">
        <f t="shared" si="18"/>
        <v>7643.887618071444</v>
      </c>
      <c r="AI16" s="166">
        <f t="shared" si="18"/>
        <v>8026.081998975017</v>
      </c>
      <c r="AJ16" s="166">
        <f t="shared" si="18"/>
        <v>8427.38609892377</v>
      </c>
      <c r="AK16" s="166">
        <f t="shared" si="18"/>
        <v>8848.755403869958</v>
      </c>
      <c r="AL16" s="166">
        <f aca="true" t="shared" si="23" ref="AL16:AU16">AK16*1.05</f>
        <v>9291.193174063457</v>
      </c>
      <c r="AM16" s="166">
        <f t="shared" si="23"/>
        <v>9755.752832766631</v>
      </c>
      <c r="AN16" s="166">
        <f t="shared" si="23"/>
        <v>10243.540474404963</v>
      </c>
      <c r="AO16" s="166">
        <f t="shared" si="23"/>
        <v>10755.717498125212</v>
      </c>
      <c r="AP16" s="166">
        <f t="shared" si="23"/>
        <v>11293.503373031474</v>
      </c>
      <c r="AQ16" s="166">
        <f t="shared" si="23"/>
        <v>11858.178541683048</v>
      </c>
      <c r="AR16" s="166">
        <f t="shared" si="23"/>
        <v>12451.0874687672</v>
      </c>
      <c r="AS16" s="166">
        <f t="shared" si="23"/>
        <v>13073.641842205561</v>
      </c>
      <c r="AT16" s="166">
        <f t="shared" si="23"/>
        <v>13727.32393431584</v>
      </c>
      <c r="AU16" s="167">
        <f t="shared" si="23"/>
        <v>14413.690131031633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3" customFormat="1" ht="15.75" customHeight="1">
      <c r="A17" s="7"/>
      <c r="B17" s="161" t="s">
        <v>136</v>
      </c>
      <c r="C17" s="162">
        <v>0.16666666666666666</v>
      </c>
      <c r="D17" s="235" t="s">
        <v>103</v>
      </c>
      <c r="E17" s="163">
        <v>2</v>
      </c>
      <c r="F17" s="162" t="s">
        <v>44</v>
      </c>
      <c r="G17" s="164">
        <v>3628.072230468</v>
      </c>
      <c r="H17" s="164">
        <f>+G17*5.47%+G17</f>
        <v>3826.5277814745996</v>
      </c>
      <c r="I17" s="166">
        <f t="shared" si="3"/>
        <v>4017.85417054833</v>
      </c>
      <c r="J17" s="166">
        <f t="shared" si="16"/>
        <v>4218.746879075747</v>
      </c>
      <c r="K17" s="166">
        <f t="shared" si="17"/>
        <v>4429.684223029534</v>
      </c>
      <c r="L17" s="166">
        <f t="shared" si="17"/>
        <v>4651.168434181011</v>
      </c>
      <c r="M17" s="166">
        <f t="shared" si="17"/>
        <v>4883.726855890062</v>
      </c>
      <c r="N17" s="166">
        <f t="shared" si="17"/>
        <v>5127.913198684566</v>
      </c>
      <c r="O17" s="166">
        <f t="shared" si="17"/>
        <v>5384.308858618794</v>
      </c>
      <c r="P17" s="166">
        <f t="shared" si="17"/>
        <v>5653.524301549734</v>
      </c>
      <c r="Q17" s="166">
        <f t="shared" si="17"/>
        <v>5936.200516627221</v>
      </c>
      <c r="R17" s="166">
        <f t="shared" si="17"/>
        <v>6233.010542458583</v>
      </c>
      <c r="S17" s="166">
        <f t="shared" si="17"/>
        <v>6544.6610695815125</v>
      </c>
      <c r="T17" s="166">
        <f t="shared" si="17"/>
        <v>6871.894123060589</v>
      </c>
      <c r="U17" s="166">
        <f t="shared" si="17"/>
        <v>7215.488829213618</v>
      </c>
      <c r="V17" s="166">
        <f t="shared" si="17"/>
        <v>7576.2632706743</v>
      </c>
      <c r="W17" s="166">
        <f t="shared" si="17"/>
        <v>7955.076434208015</v>
      </c>
      <c r="X17" s="166">
        <f t="shared" si="17"/>
        <v>8352.830255918416</v>
      </c>
      <c r="Y17" s="166">
        <f t="shared" si="17"/>
        <v>8770.471768714337</v>
      </c>
      <c r="Z17" s="166">
        <f t="shared" si="17"/>
        <v>9208.995357150054</v>
      </c>
      <c r="AA17" s="166">
        <f t="shared" si="17"/>
        <v>9669.445125007556</v>
      </c>
      <c r="AB17" s="166">
        <f t="shared" si="17"/>
        <v>10152.917381257934</v>
      </c>
      <c r="AC17" s="166">
        <f t="shared" si="17"/>
        <v>10660.56325032083</v>
      </c>
      <c r="AD17" s="166">
        <f t="shared" si="17"/>
        <v>11193.591412836873</v>
      </c>
      <c r="AE17" s="166">
        <f t="shared" si="18"/>
        <v>11753.270983478717</v>
      </c>
      <c r="AF17" s="166">
        <f t="shared" si="18"/>
        <v>12340.934532652653</v>
      </c>
      <c r="AG17" s="166">
        <f t="shared" si="18"/>
        <v>12957.981259285287</v>
      </c>
      <c r="AH17" s="166">
        <f t="shared" si="18"/>
        <v>13605.880322249552</v>
      </c>
      <c r="AI17" s="166">
        <f t="shared" si="18"/>
        <v>14286.17433836203</v>
      </c>
      <c r="AJ17" s="166">
        <f t="shared" si="18"/>
        <v>15000.483055280132</v>
      </c>
      <c r="AK17" s="166">
        <f t="shared" si="18"/>
        <v>15750.507208044139</v>
      </c>
      <c r="AL17" s="166">
        <f aca="true" t="shared" si="24" ref="AL17:AU18">AK17*1.05</f>
        <v>16538.032568446346</v>
      </c>
      <c r="AM17" s="166">
        <f t="shared" si="24"/>
        <v>17364.934196868664</v>
      </c>
      <c r="AN17" s="166">
        <f t="shared" si="24"/>
        <v>18233.1809067121</v>
      </c>
      <c r="AO17" s="166">
        <f t="shared" si="24"/>
        <v>19144.839952047707</v>
      </c>
      <c r="AP17" s="166">
        <f t="shared" si="24"/>
        <v>20102.08194965009</v>
      </c>
      <c r="AQ17" s="166">
        <f t="shared" si="24"/>
        <v>21107.186047132596</v>
      </c>
      <c r="AR17" s="166">
        <f t="shared" si="24"/>
        <v>22162.545349489228</v>
      </c>
      <c r="AS17" s="166">
        <f t="shared" si="24"/>
        <v>23270.67261696369</v>
      </c>
      <c r="AT17" s="166">
        <f t="shared" si="24"/>
        <v>24434.206247811875</v>
      </c>
      <c r="AU17" s="167">
        <f t="shared" si="24"/>
        <v>25655.91656020247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23" customFormat="1" ht="15.75" customHeight="1">
      <c r="A18" s="8"/>
      <c r="B18" s="161" t="s">
        <v>136</v>
      </c>
      <c r="C18" s="162">
        <v>0.3333333333333333</v>
      </c>
      <c r="D18" s="234" t="s">
        <v>101</v>
      </c>
      <c r="E18" s="163">
        <v>4</v>
      </c>
      <c r="F18" s="162" t="s">
        <v>108</v>
      </c>
      <c r="G18" s="164">
        <v>7256.144460936</v>
      </c>
      <c r="H18" s="164">
        <f>+G18*5.47%+G18+0.01</f>
        <v>7653.065562949199</v>
      </c>
      <c r="I18" s="166">
        <f t="shared" si="3"/>
        <v>8035.71884109666</v>
      </c>
      <c r="J18" s="166">
        <f t="shared" si="16"/>
        <v>8437.504783151493</v>
      </c>
      <c r="K18" s="166">
        <f aca="true" t="shared" si="25" ref="K18:AD18">J18*1.05</f>
        <v>8859.380022309067</v>
      </c>
      <c r="L18" s="166">
        <f t="shared" si="25"/>
        <v>9302.349023424522</v>
      </c>
      <c r="M18" s="166">
        <f t="shared" si="25"/>
        <v>9767.466474595749</v>
      </c>
      <c r="N18" s="166">
        <f t="shared" si="25"/>
        <v>10255.839798325536</v>
      </c>
      <c r="O18" s="166">
        <f t="shared" si="25"/>
        <v>10768.631788241813</v>
      </c>
      <c r="P18" s="166">
        <f t="shared" si="25"/>
        <v>11307.063377653905</v>
      </c>
      <c r="Q18" s="166">
        <f t="shared" si="25"/>
        <v>11872.4165465366</v>
      </c>
      <c r="R18" s="166">
        <f t="shared" si="25"/>
        <v>12466.037373863432</v>
      </c>
      <c r="S18" s="166">
        <f t="shared" si="25"/>
        <v>13089.339242556603</v>
      </c>
      <c r="T18" s="166">
        <f t="shared" si="25"/>
        <v>13743.806204684433</v>
      </c>
      <c r="U18" s="166">
        <f t="shared" si="25"/>
        <v>14430.996514918656</v>
      </c>
      <c r="V18" s="166">
        <f t="shared" si="25"/>
        <v>15152.546340664589</v>
      </c>
      <c r="W18" s="166">
        <f t="shared" si="25"/>
        <v>15910.173657697818</v>
      </c>
      <c r="X18" s="166">
        <f t="shared" si="25"/>
        <v>16705.68234058271</v>
      </c>
      <c r="Y18" s="166">
        <f t="shared" si="25"/>
        <v>17540.966457611845</v>
      </c>
      <c r="Z18" s="166">
        <f t="shared" si="25"/>
        <v>18418.014780492438</v>
      </c>
      <c r="AA18" s="166">
        <f t="shared" si="25"/>
        <v>19338.91551951706</v>
      </c>
      <c r="AB18" s="166">
        <f t="shared" si="25"/>
        <v>20305.861295492916</v>
      </c>
      <c r="AC18" s="166">
        <f t="shared" si="25"/>
        <v>21321.154360267563</v>
      </c>
      <c r="AD18" s="166">
        <f t="shared" si="25"/>
        <v>22387.212078280943</v>
      </c>
      <c r="AE18" s="166">
        <f t="shared" si="18"/>
        <v>23506.57268219499</v>
      </c>
      <c r="AF18" s="166">
        <f t="shared" si="18"/>
        <v>24681.901316304742</v>
      </c>
      <c r="AG18" s="166">
        <f t="shared" si="18"/>
        <v>25915.99638211998</v>
      </c>
      <c r="AH18" s="166">
        <f t="shared" si="18"/>
        <v>27211.79620122598</v>
      </c>
      <c r="AI18" s="166">
        <f t="shared" si="18"/>
        <v>28572.386011287283</v>
      </c>
      <c r="AJ18" s="166">
        <f t="shared" si="18"/>
        <v>30001.005311851648</v>
      </c>
      <c r="AK18" s="166">
        <f t="shared" si="18"/>
        <v>31501.055577444233</v>
      </c>
      <c r="AL18" s="166">
        <f t="shared" si="24"/>
        <v>33076.10835631644</v>
      </c>
      <c r="AM18" s="166">
        <f t="shared" si="24"/>
        <v>34729.91377413227</v>
      </c>
      <c r="AN18" s="166">
        <f t="shared" si="24"/>
        <v>36466.409462838885</v>
      </c>
      <c r="AO18" s="166">
        <f t="shared" si="24"/>
        <v>38289.72993598083</v>
      </c>
      <c r="AP18" s="166">
        <f t="shared" si="24"/>
        <v>40204.216432779875</v>
      </c>
      <c r="AQ18" s="166"/>
      <c r="AR18" s="166"/>
      <c r="AS18" s="166"/>
      <c r="AT18" s="166"/>
      <c r="AU18" s="167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23" customFormat="1" ht="15.75" customHeight="1">
      <c r="A19" s="8"/>
      <c r="B19" s="161" t="s">
        <v>137</v>
      </c>
      <c r="C19" s="162">
        <v>0.16666666666666666</v>
      </c>
      <c r="D19" s="235" t="s">
        <v>103</v>
      </c>
      <c r="E19" s="163">
        <v>5</v>
      </c>
      <c r="F19" s="162" t="s">
        <v>28</v>
      </c>
      <c r="G19" s="164">
        <v>2038.276565309116</v>
      </c>
      <c r="H19" s="164">
        <f>+G19*5.47%+G19+0.01</f>
        <v>2149.780293431525</v>
      </c>
      <c r="I19" s="166">
        <f t="shared" si="3"/>
        <v>2257.2693081031016</v>
      </c>
      <c r="J19" s="166">
        <f t="shared" si="16"/>
        <v>2370.132773508257</v>
      </c>
      <c r="K19" s="166">
        <f t="shared" si="17"/>
        <v>2488.6394121836697</v>
      </c>
      <c r="L19" s="166">
        <f t="shared" si="17"/>
        <v>2613.0713827928535</v>
      </c>
      <c r="M19" s="166">
        <f t="shared" si="17"/>
        <v>2743.7249519324964</v>
      </c>
      <c r="N19" s="166">
        <f t="shared" si="17"/>
        <v>2880.9111995291214</v>
      </c>
      <c r="O19" s="166">
        <f t="shared" si="17"/>
        <v>3024.956759505578</v>
      </c>
      <c r="P19" s="166">
        <f t="shared" si="17"/>
        <v>3176.2045974808566</v>
      </c>
      <c r="Q19" s="166">
        <f t="shared" si="17"/>
        <v>3335.0148273548994</v>
      </c>
      <c r="R19" s="166">
        <f t="shared" si="17"/>
        <v>3501.7655687226443</v>
      </c>
      <c r="S19" s="166">
        <f t="shared" si="17"/>
        <v>3676.8538471587767</v>
      </c>
      <c r="T19" s="166">
        <f t="shared" si="17"/>
        <v>3860.696539516716</v>
      </c>
      <c r="U19" s="166">
        <f t="shared" si="17"/>
        <v>4053.731366492552</v>
      </c>
      <c r="V19" s="166">
        <f t="shared" si="17"/>
        <v>4256.417934817179</v>
      </c>
      <c r="W19" s="166">
        <f t="shared" si="17"/>
        <v>4469.238831558038</v>
      </c>
      <c r="X19" s="166">
        <f t="shared" si="17"/>
        <v>4692.700773135941</v>
      </c>
      <c r="Y19" s="166">
        <f t="shared" si="17"/>
        <v>4927.335811792738</v>
      </c>
      <c r="Z19" s="166">
        <f t="shared" si="17"/>
        <v>5173.7026023823755</v>
      </c>
      <c r="AA19" s="166">
        <f t="shared" si="17"/>
        <v>5432.387732501495</v>
      </c>
      <c r="AB19" s="166">
        <f t="shared" si="17"/>
        <v>5704.00711912657</v>
      </c>
      <c r="AC19" s="166">
        <f t="shared" si="17"/>
        <v>5989.207475082899</v>
      </c>
      <c r="AD19" s="166">
        <f t="shared" si="17"/>
        <v>6288.667848837044</v>
      </c>
      <c r="AE19" s="166">
        <f t="shared" si="18"/>
        <v>6603.101241278897</v>
      </c>
      <c r="AF19" s="166">
        <f t="shared" si="18"/>
        <v>6933.256303342842</v>
      </c>
      <c r="AG19" s="166">
        <f t="shared" si="18"/>
        <v>7279.919118509984</v>
      </c>
      <c r="AH19" s="166">
        <f t="shared" si="18"/>
        <v>7643.915074435484</v>
      </c>
      <c r="AI19" s="166">
        <f t="shared" si="18"/>
        <v>8026.110828157259</v>
      </c>
      <c r="AJ19" s="166">
        <f t="shared" si="18"/>
        <v>8427.416369565122</v>
      </c>
      <c r="AK19" s="166">
        <f t="shared" si="18"/>
        <v>8848.78718804338</v>
      </c>
      <c r="AL19" s="166">
        <f aca="true" t="shared" si="26" ref="AL19:AU19">AK19*1.05</f>
        <v>9291.226547445549</v>
      </c>
      <c r="AM19" s="166">
        <f t="shared" si="26"/>
        <v>9755.787874817826</v>
      </c>
      <c r="AN19" s="166">
        <f t="shared" si="26"/>
        <v>10243.577268558718</v>
      </c>
      <c r="AO19" s="166">
        <f t="shared" si="26"/>
        <v>10755.756131986655</v>
      </c>
      <c r="AP19" s="166">
        <f t="shared" si="26"/>
        <v>11293.543938585988</v>
      </c>
      <c r="AQ19" s="166">
        <f t="shared" si="26"/>
        <v>11858.221135515289</v>
      </c>
      <c r="AR19" s="166">
        <f t="shared" si="26"/>
        <v>12451.132192291054</v>
      </c>
      <c r="AS19" s="166">
        <f t="shared" si="26"/>
        <v>13073.688801905608</v>
      </c>
      <c r="AT19" s="166">
        <f t="shared" si="26"/>
        <v>13727.37324200089</v>
      </c>
      <c r="AU19" s="167">
        <f t="shared" si="26"/>
        <v>14413.741904100934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23" customFormat="1" ht="15.75" customHeight="1">
      <c r="A20" s="8"/>
      <c r="B20" s="161" t="s">
        <v>138</v>
      </c>
      <c r="C20" s="162">
        <v>0.16666666666666666</v>
      </c>
      <c r="D20" s="235" t="s">
        <v>103</v>
      </c>
      <c r="E20" s="163">
        <v>6</v>
      </c>
      <c r="F20" s="162" t="s">
        <v>45</v>
      </c>
      <c r="G20" s="164">
        <v>2038.276565309116</v>
      </c>
      <c r="H20" s="164">
        <f>+G20*5.47%+G20+0.01</f>
        <v>2149.780293431525</v>
      </c>
      <c r="I20" s="166">
        <f t="shared" si="3"/>
        <v>2257.2693081031016</v>
      </c>
      <c r="J20" s="166">
        <f t="shared" si="16"/>
        <v>2370.132773508257</v>
      </c>
      <c r="K20" s="166">
        <f t="shared" si="17"/>
        <v>2488.6394121836697</v>
      </c>
      <c r="L20" s="166">
        <f t="shared" si="17"/>
        <v>2613.0713827928535</v>
      </c>
      <c r="M20" s="166">
        <f t="shared" si="17"/>
        <v>2743.7249519324964</v>
      </c>
      <c r="N20" s="166">
        <f t="shared" si="17"/>
        <v>2880.9111995291214</v>
      </c>
      <c r="O20" s="166">
        <f t="shared" si="17"/>
        <v>3024.956759505578</v>
      </c>
      <c r="P20" s="166">
        <f t="shared" si="17"/>
        <v>3176.2045974808566</v>
      </c>
      <c r="Q20" s="166">
        <f t="shared" si="17"/>
        <v>3335.0148273548994</v>
      </c>
      <c r="R20" s="166">
        <f t="shared" si="17"/>
        <v>3501.7655687226443</v>
      </c>
      <c r="S20" s="166">
        <f t="shared" si="17"/>
        <v>3676.8538471587767</v>
      </c>
      <c r="T20" s="166">
        <f t="shared" si="17"/>
        <v>3860.696539516716</v>
      </c>
      <c r="U20" s="166">
        <f t="shared" si="17"/>
        <v>4053.731366492552</v>
      </c>
      <c r="V20" s="166">
        <f t="shared" si="17"/>
        <v>4256.417934817179</v>
      </c>
      <c r="W20" s="166">
        <f t="shared" si="17"/>
        <v>4469.238831558038</v>
      </c>
      <c r="X20" s="166">
        <f t="shared" si="17"/>
        <v>4692.700773135941</v>
      </c>
      <c r="Y20" s="166">
        <f t="shared" si="17"/>
        <v>4927.335811792738</v>
      </c>
      <c r="Z20" s="166">
        <f t="shared" si="17"/>
        <v>5173.7026023823755</v>
      </c>
      <c r="AA20" s="166">
        <f t="shared" si="17"/>
        <v>5432.387732501495</v>
      </c>
      <c r="AB20" s="166">
        <f t="shared" si="17"/>
        <v>5704.00711912657</v>
      </c>
      <c r="AC20" s="166">
        <f t="shared" si="17"/>
        <v>5989.207475082899</v>
      </c>
      <c r="AD20" s="166">
        <f t="shared" si="17"/>
        <v>6288.667848837044</v>
      </c>
      <c r="AE20" s="166">
        <f t="shared" si="18"/>
        <v>6603.101241278897</v>
      </c>
      <c r="AF20" s="166">
        <f t="shared" si="18"/>
        <v>6933.256303342842</v>
      </c>
      <c r="AG20" s="166">
        <f t="shared" si="18"/>
        <v>7279.919118509984</v>
      </c>
      <c r="AH20" s="166">
        <f t="shared" si="18"/>
        <v>7643.915074435484</v>
      </c>
      <c r="AI20" s="166">
        <f t="shared" si="18"/>
        <v>8026.110828157259</v>
      </c>
      <c r="AJ20" s="166">
        <f t="shared" si="18"/>
        <v>8427.416369565122</v>
      </c>
      <c r="AK20" s="166">
        <f t="shared" si="18"/>
        <v>8848.78718804338</v>
      </c>
      <c r="AL20" s="166">
        <f aca="true" t="shared" si="27" ref="AL20:AU20">AK20*1.05</f>
        <v>9291.226547445549</v>
      </c>
      <c r="AM20" s="166">
        <f t="shared" si="27"/>
        <v>9755.787874817826</v>
      </c>
      <c r="AN20" s="166">
        <f t="shared" si="27"/>
        <v>10243.577268558718</v>
      </c>
      <c r="AO20" s="166">
        <f t="shared" si="27"/>
        <v>10755.756131986655</v>
      </c>
      <c r="AP20" s="166">
        <f t="shared" si="27"/>
        <v>11293.543938585988</v>
      </c>
      <c r="AQ20" s="166">
        <f t="shared" si="27"/>
        <v>11858.221135515289</v>
      </c>
      <c r="AR20" s="166">
        <f t="shared" si="27"/>
        <v>12451.132192291054</v>
      </c>
      <c r="AS20" s="166">
        <f t="shared" si="27"/>
        <v>13073.688801905608</v>
      </c>
      <c r="AT20" s="166">
        <f t="shared" si="27"/>
        <v>13727.37324200089</v>
      </c>
      <c r="AU20" s="167">
        <f t="shared" si="27"/>
        <v>14413.741904100934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s="23" customFormat="1" ht="15.75" customHeight="1">
      <c r="A21" s="8"/>
      <c r="B21" s="161" t="s">
        <v>138</v>
      </c>
      <c r="C21" s="162">
        <v>0.3333333333333333</v>
      </c>
      <c r="D21" s="234" t="s">
        <v>101</v>
      </c>
      <c r="E21" s="163">
        <v>6</v>
      </c>
      <c r="F21" s="162" t="s">
        <v>112</v>
      </c>
      <c r="G21" s="164">
        <v>4076.563130618232</v>
      </c>
      <c r="H21" s="164">
        <f>+G21*5.47%+G21</f>
        <v>4299.5511338630495</v>
      </c>
      <c r="I21" s="164">
        <f>+H21*1.05</f>
        <v>4514.5286905562025</v>
      </c>
      <c r="J21" s="164">
        <f aca="true" t="shared" si="28" ref="J21:AP21">+I21*1.05</f>
        <v>4740.255125084012</v>
      </c>
      <c r="K21" s="164">
        <f t="shared" si="28"/>
        <v>4977.267881338214</v>
      </c>
      <c r="L21" s="164">
        <f t="shared" si="28"/>
        <v>5226.131275405124</v>
      </c>
      <c r="M21" s="164">
        <f t="shared" si="28"/>
        <v>5487.437839175381</v>
      </c>
      <c r="N21" s="164">
        <f t="shared" si="28"/>
        <v>5761.80973113415</v>
      </c>
      <c r="O21" s="164">
        <f t="shared" si="28"/>
        <v>6049.900217690858</v>
      </c>
      <c r="P21" s="164">
        <f t="shared" si="28"/>
        <v>6352.395228575401</v>
      </c>
      <c r="Q21" s="164">
        <f t="shared" si="28"/>
        <v>6670.0149900041715</v>
      </c>
      <c r="R21" s="164">
        <f t="shared" si="28"/>
        <v>7003.515739504381</v>
      </c>
      <c r="S21" s="164">
        <f t="shared" si="28"/>
        <v>7353.6915264796</v>
      </c>
      <c r="T21" s="164">
        <f t="shared" si="28"/>
        <v>7721.376102803581</v>
      </c>
      <c r="U21" s="164">
        <f t="shared" si="28"/>
        <v>8107.44490794376</v>
      </c>
      <c r="V21" s="164">
        <f t="shared" si="28"/>
        <v>8512.817153340948</v>
      </c>
      <c r="W21" s="164">
        <f t="shared" si="28"/>
        <v>8938.458011007995</v>
      </c>
      <c r="X21" s="164">
        <f t="shared" si="28"/>
        <v>9385.380911558395</v>
      </c>
      <c r="Y21" s="164">
        <f t="shared" si="28"/>
        <v>9854.649957136315</v>
      </c>
      <c r="Z21" s="164">
        <f t="shared" si="28"/>
        <v>10347.38245499313</v>
      </c>
      <c r="AA21" s="164">
        <f t="shared" si="28"/>
        <v>10864.751577742787</v>
      </c>
      <c r="AB21" s="164">
        <f t="shared" si="28"/>
        <v>11407.989156629927</v>
      </c>
      <c r="AC21" s="164">
        <f t="shared" si="28"/>
        <v>11978.388614461423</v>
      </c>
      <c r="AD21" s="164">
        <f t="shared" si="28"/>
        <v>12577.308045184494</v>
      </c>
      <c r="AE21" s="164">
        <f t="shared" si="28"/>
        <v>13206.17344744372</v>
      </c>
      <c r="AF21" s="164">
        <f t="shared" si="28"/>
        <v>13866.482119815906</v>
      </c>
      <c r="AG21" s="164">
        <f t="shared" si="28"/>
        <v>14559.806225806702</v>
      </c>
      <c r="AH21" s="164">
        <f t="shared" si="28"/>
        <v>15287.796537097038</v>
      </c>
      <c r="AI21" s="164">
        <f t="shared" si="28"/>
        <v>16052.18636395189</v>
      </c>
      <c r="AJ21" s="164">
        <f t="shared" si="28"/>
        <v>16854.795682149484</v>
      </c>
      <c r="AK21" s="164">
        <f t="shared" si="28"/>
        <v>17697.53546625696</v>
      </c>
      <c r="AL21" s="164">
        <f t="shared" si="28"/>
        <v>18582.412239569807</v>
      </c>
      <c r="AM21" s="164">
        <f t="shared" si="28"/>
        <v>19511.532851548298</v>
      </c>
      <c r="AN21" s="164">
        <f t="shared" si="28"/>
        <v>20487.109494125714</v>
      </c>
      <c r="AO21" s="164">
        <f t="shared" si="28"/>
        <v>21511.464968832002</v>
      </c>
      <c r="AP21" s="164">
        <f t="shared" si="28"/>
        <v>22587.038217273603</v>
      </c>
      <c r="AQ21" s="166"/>
      <c r="AR21" s="166"/>
      <c r="AS21" s="166"/>
      <c r="AT21" s="166"/>
      <c r="AU21" s="167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s="23" customFormat="1" ht="15.75" customHeight="1">
      <c r="A22" s="8"/>
      <c r="B22" s="161" t="s">
        <v>139</v>
      </c>
      <c r="C22" s="162">
        <v>0.16666666666666666</v>
      </c>
      <c r="D22" s="235" t="s">
        <v>103</v>
      </c>
      <c r="E22" s="163">
        <v>1</v>
      </c>
      <c r="F22" s="163">
        <v>1</v>
      </c>
      <c r="G22" s="164">
        <v>2038.276565309116</v>
      </c>
      <c r="H22" s="164">
        <f>+G22*5.47%+G22</f>
        <v>2149.770293431525</v>
      </c>
      <c r="I22" s="166">
        <f t="shared" si="3"/>
        <v>2257.2588081031013</v>
      </c>
      <c r="J22" s="166">
        <f aca="true" t="shared" si="29" ref="J22:AD25">I22*1.05</f>
        <v>2370.1217485082566</v>
      </c>
      <c r="K22" s="166">
        <f t="shared" si="29"/>
        <v>2488.6278359336693</v>
      </c>
      <c r="L22" s="166">
        <f t="shared" si="29"/>
        <v>2613.059227730353</v>
      </c>
      <c r="M22" s="166">
        <f t="shared" si="29"/>
        <v>2743.712189116871</v>
      </c>
      <c r="N22" s="166">
        <f t="shared" si="29"/>
        <v>2880.8977985727147</v>
      </c>
      <c r="O22" s="166">
        <f t="shared" si="29"/>
        <v>3024.9426885013504</v>
      </c>
      <c r="P22" s="166">
        <f t="shared" si="29"/>
        <v>3176.189822926418</v>
      </c>
      <c r="Q22" s="166">
        <f t="shared" si="29"/>
        <v>3334.999314072739</v>
      </c>
      <c r="R22" s="166">
        <f t="shared" si="29"/>
        <v>3501.7492797763757</v>
      </c>
      <c r="S22" s="166">
        <f t="shared" si="29"/>
        <v>3676.8367437651946</v>
      </c>
      <c r="T22" s="166">
        <f t="shared" si="29"/>
        <v>3860.6785809534545</v>
      </c>
      <c r="U22" s="166">
        <f t="shared" si="29"/>
        <v>4053.712510001127</v>
      </c>
      <c r="V22" s="166">
        <f t="shared" si="29"/>
        <v>4256.398135501184</v>
      </c>
      <c r="W22" s="166">
        <f t="shared" si="29"/>
        <v>4469.218042276243</v>
      </c>
      <c r="X22" s="166">
        <f t="shared" si="29"/>
        <v>4692.678944390055</v>
      </c>
      <c r="Y22" s="166">
        <f t="shared" si="29"/>
        <v>4927.312891609558</v>
      </c>
      <c r="Z22" s="166">
        <f t="shared" si="29"/>
        <v>5173.6785361900365</v>
      </c>
      <c r="AA22" s="166">
        <f t="shared" si="29"/>
        <v>5432.362462999538</v>
      </c>
      <c r="AB22" s="166">
        <f t="shared" si="29"/>
        <v>5703.980586149515</v>
      </c>
      <c r="AC22" s="166">
        <f t="shared" si="29"/>
        <v>5989.179615456991</v>
      </c>
      <c r="AD22" s="166">
        <f t="shared" si="29"/>
        <v>6288.638596229841</v>
      </c>
      <c r="AE22" s="166">
        <f aca="true" t="shared" si="30" ref="AE22:AT41">AD22*1.05</f>
        <v>6603.070526041333</v>
      </c>
      <c r="AF22" s="166">
        <f t="shared" si="30"/>
        <v>6933.2240523434</v>
      </c>
      <c r="AG22" s="166">
        <f t="shared" si="30"/>
        <v>7279.885254960571</v>
      </c>
      <c r="AH22" s="166">
        <f t="shared" si="30"/>
        <v>7643.879517708599</v>
      </c>
      <c r="AI22" s="166">
        <f t="shared" si="30"/>
        <v>8026.07349359403</v>
      </c>
      <c r="AJ22" s="166">
        <f t="shared" si="30"/>
        <v>8427.377168273732</v>
      </c>
      <c r="AK22" s="166">
        <f t="shared" si="30"/>
        <v>8848.746026687419</v>
      </c>
      <c r="AL22" s="166">
        <f t="shared" si="30"/>
        <v>9291.18332802179</v>
      </c>
      <c r="AM22" s="166">
        <f t="shared" si="30"/>
        <v>9755.74249442288</v>
      </c>
      <c r="AN22" s="166">
        <f t="shared" si="30"/>
        <v>10243.529619144025</v>
      </c>
      <c r="AO22" s="166">
        <f t="shared" si="30"/>
        <v>10755.706100101226</v>
      </c>
      <c r="AP22" s="166">
        <f t="shared" si="30"/>
        <v>11293.491405106288</v>
      </c>
      <c r="AQ22" s="166">
        <f t="shared" si="30"/>
        <v>11858.165975361602</v>
      </c>
      <c r="AR22" s="166">
        <f t="shared" si="30"/>
        <v>12451.074274129684</v>
      </c>
      <c r="AS22" s="166">
        <f t="shared" si="30"/>
        <v>13073.627987836167</v>
      </c>
      <c r="AT22" s="166">
        <f t="shared" si="30"/>
        <v>13727.309387227977</v>
      </c>
      <c r="AU22" s="167">
        <f>AT22*1.05</f>
        <v>14413.674856589376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s="23" customFormat="1" ht="15.75" customHeight="1">
      <c r="A23" s="8"/>
      <c r="B23" s="161" t="s">
        <v>139</v>
      </c>
      <c r="C23" s="162">
        <v>0.3333333333333333</v>
      </c>
      <c r="D23" s="234" t="s">
        <v>101</v>
      </c>
      <c r="E23" s="163">
        <v>3</v>
      </c>
      <c r="F23" s="163" t="s">
        <v>111</v>
      </c>
      <c r="G23" s="164">
        <v>4076.563130618232</v>
      </c>
      <c r="H23" s="164">
        <f>+G23*5.47%+G23</f>
        <v>4299.5511338630495</v>
      </c>
      <c r="I23" s="166">
        <f t="shared" si="3"/>
        <v>4514.5286905562025</v>
      </c>
      <c r="J23" s="166">
        <f t="shared" si="29"/>
        <v>4740.255125084012</v>
      </c>
      <c r="K23" s="166">
        <f t="shared" si="29"/>
        <v>4977.267881338214</v>
      </c>
      <c r="L23" s="166">
        <f t="shared" si="29"/>
        <v>5226.131275405124</v>
      </c>
      <c r="M23" s="166">
        <f t="shared" si="29"/>
        <v>5487.437839175381</v>
      </c>
      <c r="N23" s="166">
        <f t="shared" si="29"/>
        <v>5761.80973113415</v>
      </c>
      <c r="O23" s="166">
        <f t="shared" si="29"/>
        <v>6049.900217690858</v>
      </c>
      <c r="P23" s="166">
        <f t="shared" si="29"/>
        <v>6352.395228575401</v>
      </c>
      <c r="Q23" s="166">
        <f t="shared" si="29"/>
        <v>6670.0149900041715</v>
      </c>
      <c r="R23" s="166">
        <f t="shared" si="29"/>
        <v>7003.515739504381</v>
      </c>
      <c r="S23" s="166">
        <f t="shared" si="29"/>
        <v>7353.6915264796</v>
      </c>
      <c r="T23" s="166">
        <f t="shared" si="29"/>
        <v>7721.376102803581</v>
      </c>
      <c r="U23" s="166">
        <f t="shared" si="29"/>
        <v>8107.44490794376</v>
      </c>
      <c r="V23" s="166">
        <f t="shared" si="29"/>
        <v>8512.817153340948</v>
      </c>
      <c r="W23" s="166">
        <f t="shared" si="29"/>
        <v>8938.458011007995</v>
      </c>
      <c r="X23" s="166">
        <f t="shared" si="29"/>
        <v>9385.380911558395</v>
      </c>
      <c r="Y23" s="166">
        <f t="shared" si="29"/>
        <v>9854.649957136315</v>
      </c>
      <c r="Z23" s="166">
        <f t="shared" si="29"/>
        <v>10347.38245499313</v>
      </c>
      <c r="AA23" s="166">
        <f t="shared" si="29"/>
        <v>10864.751577742787</v>
      </c>
      <c r="AB23" s="166">
        <f t="shared" si="29"/>
        <v>11407.989156629927</v>
      </c>
      <c r="AC23" s="166">
        <f t="shared" si="29"/>
        <v>11978.388614461423</v>
      </c>
      <c r="AD23" s="166">
        <f t="shared" si="29"/>
        <v>12577.308045184494</v>
      </c>
      <c r="AE23" s="166">
        <f t="shared" si="30"/>
        <v>13206.17344744372</v>
      </c>
      <c r="AF23" s="166">
        <f t="shared" si="30"/>
        <v>13866.482119815906</v>
      </c>
      <c r="AG23" s="166">
        <f t="shared" si="30"/>
        <v>14559.806225806702</v>
      </c>
      <c r="AH23" s="166">
        <f t="shared" si="30"/>
        <v>15287.796537097038</v>
      </c>
      <c r="AI23" s="166">
        <f t="shared" si="30"/>
        <v>16052.18636395189</v>
      </c>
      <c r="AJ23" s="166">
        <f t="shared" si="30"/>
        <v>16854.795682149484</v>
      </c>
      <c r="AK23" s="166">
        <f t="shared" si="30"/>
        <v>17697.53546625696</v>
      </c>
      <c r="AL23" s="166">
        <f t="shared" si="30"/>
        <v>18582.412239569807</v>
      </c>
      <c r="AM23" s="166">
        <f t="shared" si="30"/>
        <v>19511.532851548298</v>
      </c>
      <c r="AN23" s="166">
        <f t="shared" si="30"/>
        <v>20487.109494125714</v>
      </c>
      <c r="AO23" s="166">
        <f t="shared" si="30"/>
        <v>21511.464968832002</v>
      </c>
      <c r="AP23" s="166">
        <f t="shared" si="30"/>
        <v>22587.038217273603</v>
      </c>
      <c r="AQ23" s="166">
        <f t="shared" si="30"/>
        <v>23716.390128137286</v>
      </c>
      <c r="AR23" s="166">
        <f t="shared" si="30"/>
        <v>24902.20963454415</v>
      </c>
      <c r="AS23" s="166">
        <f t="shared" si="30"/>
        <v>26147.32011627136</v>
      </c>
      <c r="AT23" s="166">
        <f t="shared" si="30"/>
        <v>27454.686122084928</v>
      </c>
      <c r="AU23" s="167">
        <f>AT23*1.05</f>
        <v>28827.420428189176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s="23" customFormat="1" ht="15.75" customHeight="1">
      <c r="A24" s="8"/>
      <c r="B24" s="161" t="s">
        <v>140</v>
      </c>
      <c r="C24" s="162">
        <v>0.16666666666666666</v>
      </c>
      <c r="D24" s="235" t="s">
        <v>103</v>
      </c>
      <c r="E24" s="163">
        <v>2</v>
      </c>
      <c r="F24" s="163">
        <v>3</v>
      </c>
      <c r="G24" s="164">
        <v>2038.276565309116</v>
      </c>
      <c r="H24" s="164">
        <f>+G24*5.47%+G24</f>
        <v>2149.770293431525</v>
      </c>
      <c r="I24" s="166">
        <f t="shared" si="3"/>
        <v>2257.2588081031013</v>
      </c>
      <c r="J24" s="166">
        <f t="shared" si="29"/>
        <v>2370.1217485082566</v>
      </c>
      <c r="K24" s="166">
        <f t="shared" si="29"/>
        <v>2488.6278359336693</v>
      </c>
      <c r="L24" s="166">
        <f t="shared" si="29"/>
        <v>2613.059227730353</v>
      </c>
      <c r="M24" s="166">
        <f t="shared" si="29"/>
        <v>2743.712189116871</v>
      </c>
      <c r="N24" s="166">
        <f t="shared" si="29"/>
        <v>2880.8977985727147</v>
      </c>
      <c r="O24" s="166">
        <f t="shared" si="29"/>
        <v>3024.9426885013504</v>
      </c>
      <c r="P24" s="166">
        <f t="shared" si="29"/>
        <v>3176.189822926418</v>
      </c>
      <c r="Q24" s="166">
        <f t="shared" si="29"/>
        <v>3334.999314072739</v>
      </c>
      <c r="R24" s="166">
        <f t="shared" si="29"/>
        <v>3501.7492797763757</v>
      </c>
      <c r="S24" s="166">
        <f t="shared" si="29"/>
        <v>3676.8367437651946</v>
      </c>
      <c r="T24" s="166">
        <f t="shared" si="29"/>
        <v>3860.6785809534545</v>
      </c>
      <c r="U24" s="166">
        <f t="shared" si="29"/>
        <v>4053.712510001127</v>
      </c>
      <c r="V24" s="166">
        <f t="shared" si="29"/>
        <v>4256.398135501184</v>
      </c>
      <c r="W24" s="166">
        <f t="shared" si="29"/>
        <v>4469.218042276243</v>
      </c>
      <c r="X24" s="166">
        <f t="shared" si="29"/>
        <v>4692.678944390055</v>
      </c>
      <c r="Y24" s="166">
        <f t="shared" si="29"/>
        <v>4927.312891609558</v>
      </c>
      <c r="Z24" s="166">
        <f t="shared" si="29"/>
        <v>5173.6785361900365</v>
      </c>
      <c r="AA24" s="166">
        <f t="shared" si="29"/>
        <v>5432.362462999538</v>
      </c>
      <c r="AB24" s="166">
        <f t="shared" si="29"/>
        <v>5703.980586149515</v>
      </c>
      <c r="AC24" s="166">
        <f t="shared" si="29"/>
        <v>5989.179615456991</v>
      </c>
      <c r="AD24" s="166">
        <f t="shared" si="29"/>
        <v>6288.638596229841</v>
      </c>
      <c r="AE24" s="166">
        <f t="shared" si="30"/>
        <v>6603.070526041333</v>
      </c>
      <c r="AF24" s="166">
        <f t="shared" si="30"/>
        <v>6933.2240523434</v>
      </c>
      <c r="AG24" s="166">
        <f t="shared" si="30"/>
        <v>7279.885254960571</v>
      </c>
      <c r="AH24" s="166">
        <f t="shared" si="30"/>
        <v>7643.879517708599</v>
      </c>
      <c r="AI24" s="166">
        <f t="shared" si="30"/>
        <v>8026.07349359403</v>
      </c>
      <c r="AJ24" s="166">
        <f t="shared" si="30"/>
        <v>8427.377168273732</v>
      </c>
      <c r="AK24" s="166">
        <f t="shared" si="30"/>
        <v>8848.746026687419</v>
      </c>
      <c r="AL24" s="166">
        <f t="shared" si="30"/>
        <v>9291.18332802179</v>
      </c>
      <c r="AM24" s="166">
        <f t="shared" si="30"/>
        <v>9755.74249442288</v>
      </c>
      <c r="AN24" s="166">
        <f t="shared" si="30"/>
        <v>10243.529619144025</v>
      </c>
      <c r="AO24" s="166">
        <f t="shared" si="30"/>
        <v>10755.706100101226</v>
      </c>
      <c r="AP24" s="166">
        <f t="shared" si="30"/>
        <v>11293.491405106288</v>
      </c>
      <c r="AQ24" s="166">
        <f t="shared" si="30"/>
        <v>11858.165975361602</v>
      </c>
      <c r="AR24" s="166">
        <f t="shared" si="30"/>
        <v>12451.074274129684</v>
      </c>
      <c r="AS24" s="166">
        <f t="shared" si="30"/>
        <v>13073.627987836167</v>
      </c>
      <c r="AT24" s="166">
        <f t="shared" si="30"/>
        <v>13727.309387227977</v>
      </c>
      <c r="AU24" s="167">
        <f>AT24*1.05</f>
        <v>14413.674856589376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s="23" customFormat="1" ht="15.75" customHeight="1">
      <c r="A25" s="8"/>
      <c r="B25" s="161" t="s">
        <v>140</v>
      </c>
      <c r="C25" s="162">
        <v>0.3333333333333333</v>
      </c>
      <c r="D25" s="234" t="s">
        <v>101</v>
      </c>
      <c r="E25" s="163">
        <v>3</v>
      </c>
      <c r="F25" s="163" t="s">
        <v>110</v>
      </c>
      <c r="G25" s="164">
        <v>4076.563130618232</v>
      </c>
      <c r="H25" s="164">
        <f>+G25*5.47%+G25</f>
        <v>4299.5511338630495</v>
      </c>
      <c r="I25" s="166">
        <f t="shared" si="3"/>
        <v>4514.5286905562025</v>
      </c>
      <c r="J25" s="166">
        <f t="shared" si="29"/>
        <v>4740.255125084012</v>
      </c>
      <c r="K25" s="166">
        <f t="shared" si="29"/>
        <v>4977.267881338214</v>
      </c>
      <c r="L25" s="166">
        <f t="shared" si="29"/>
        <v>5226.131275405124</v>
      </c>
      <c r="M25" s="166">
        <f t="shared" si="29"/>
        <v>5487.437839175381</v>
      </c>
      <c r="N25" s="166">
        <f t="shared" si="29"/>
        <v>5761.80973113415</v>
      </c>
      <c r="O25" s="166">
        <f t="shared" si="29"/>
        <v>6049.900217690858</v>
      </c>
      <c r="P25" s="166">
        <f t="shared" si="29"/>
        <v>6352.395228575401</v>
      </c>
      <c r="Q25" s="166">
        <f t="shared" si="29"/>
        <v>6670.0149900041715</v>
      </c>
      <c r="R25" s="166">
        <f t="shared" si="29"/>
        <v>7003.515739504381</v>
      </c>
      <c r="S25" s="166">
        <f t="shared" si="29"/>
        <v>7353.6915264796</v>
      </c>
      <c r="T25" s="166">
        <f t="shared" si="29"/>
        <v>7721.376102803581</v>
      </c>
      <c r="U25" s="166">
        <f t="shared" si="29"/>
        <v>8107.44490794376</v>
      </c>
      <c r="V25" s="166">
        <f t="shared" si="29"/>
        <v>8512.817153340948</v>
      </c>
      <c r="W25" s="166">
        <f t="shared" si="29"/>
        <v>8938.458011007995</v>
      </c>
      <c r="X25" s="166">
        <f t="shared" si="29"/>
        <v>9385.380911558395</v>
      </c>
      <c r="Y25" s="166">
        <f t="shared" si="29"/>
        <v>9854.649957136315</v>
      </c>
      <c r="Z25" s="166">
        <f t="shared" si="29"/>
        <v>10347.38245499313</v>
      </c>
      <c r="AA25" s="166">
        <f t="shared" si="29"/>
        <v>10864.751577742787</v>
      </c>
      <c r="AB25" s="166">
        <f t="shared" si="29"/>
        <v>11407.989156629927</v>
      </c>
      <c r="AC25" s="166">
        <f t="shared" si="29"/>
        <v>11978.388614461423</v>
      </c>
      <c r="AD25" s="166">
        <f t="shared" si="29"/>
        <v>12577.308045184494</v>
      </c>
      <c r="AE25" s="166">
        <f t="shared" si="30"/>
        <v>13206.17344744372</v>
      </c>
      <c r="AF25" s="166">
        <f t="shared" si="30"/>
        <v>13866.482119815906</v>
      </c>
      <c r="AG25" s="166">
        <f t="shared" si="30"/>
        <v>14559.806225806702</v>
      </c>
      <c r="AH25" s="166">
        <f t="shared" si="30"/>
        <v>15287.796537097038</v>
      </c>
      <c r="AI25" s="166">
        <f t="shared" si="30"/>
        <v>16052.18636395189</v>
      </c>
      <c r="AJ25" s="166">
        <f t="shared" si="30"/>
        <v>16854.795682149484</v>
      </c>
      <c r="AK25" s="166">
        <f t="shared" si="30"/>
        <v>17697.53546625696</v>
      </c>
      <c r="AL25" s="166">
        <f t="shared" si="30"/>
        <v>18582.412239569807</v>
      </c>
      <c r="AM25" s="166">
        <f t="shared" si="30"/>
        <v>19511.532851548298</v>
      </c>
      <c r="AN25" s="166">
        <f t="shared" si="30"/>
        <v>20487.109494125714</v>
      </c>
      <c r="AO25" s="166">
        <f t="shared" si="30"/>
        <v>21511.464968832002</v>
      </c>
      <c r="AP25" s="166">
        <f t="shared" si="30"/>
        <v>22587.038217273603</v>
      </c>
      <c r="AQ25" s="166">
        <f t="shared" si="30"/>
        <v>23716.390128137286</v>
      </c>
      <c r="AR25" s="166">
        <f t="shared" si="30"/>
        <v>24902.20963454415</v>
      </c>
      <c r="AS25" s="166">
        <f t="shared" si="30"/>
        <v>26147.32011627136</v>
      </c>
      <c r="AT25" s="166">
        <f t="shared" si="30"/>
        <v>27454.686122084928</v>
      </c>
      <c r="AU25" s="167">
        <f>AT25*1.05</f>
        <v>28827.420428189176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23" customFormat="1" ht="15.75" customHeight="1">
      <c r="A26" s="8"/>
      <c r="B26" s="161" t="s">
        <v>141</v>
      </c>
      <c r="C26" s="162">
        <v>0.16666666666666666</v>
      </c>
      <c r="D26" s="235" t="s">
        <v>103</v>
      </c>
      <c r="E26" s="163">
        <v>1</v>
      </c>
      <c r="F26" s="163">
        <v>2</v>
      </c>
      <c r="G26" s="164">
        <v>1516.9021988694506</v>
      </c>
      <c r="H26" s="164">
        <f>+G26*5.47%+G26-0.01</f>
        <v>1599.8667491476094</v>
      </c>
      <c r="I26" s="166">
        <f>H26*1.05-0.02</f>
        <v>1679.84008660499</v>
      </c>
      <c r="J26" s="166">
        <f aca="true" t="shared" si="31" ref="J26:AD26">I26*1.05</f>
        <v>1763.8320909352394</v>
      </c>
      <c r="K26" s="166">
        <f t="shared" si="31"/>
        <v>1852.0236954820014</v>
      </c>
      <c r="L26" s="166">
        <f t="shared" si="31"/>
        <v>1944.6248802561015</v>
      </c>
      <c r="M26" s="166">
        <f t="shared" si="31"/>
        <v>2041.8561242689066</v>
      </c>
      <c r="N26" s="166">
        <f t="shared" si="31"/>
        <v>2143.948930482352</v>
      </c>
      <c r="O26" s="166">
        <f t="shared" si="31"/>
        <v>2251.1463770064697</v>
      </c>
      <c r="P26" s="166">
        <f t="shared" si="31"/>
        <v>2363.7036958567933</v>
      </c>
      <c r="Q26" s="166">
        <f t="shared" si="31"/>
        <v>2481.888880649633</v>
      </c>
      <c r="R26" s="166">
        <f t="shared" si="31"/>
        <v>2605.9833246821145</v>
      </c>
      <c r="S26" s="166">
        <f t="shared" si="31"/>
        <v>2736.2824909162205</v>
      </c>
      <c r="T26" s="166">
        <f t="shared" si="31"/>
        <v>2873.0966154620314</v>
      </c>
      <c r="U26" s="166">
        <f t="shared" si="31"/>
        <v>3016.7514462351332</v>
      </c>
      <c r="V26" s="166">
        <f t="shared" si="31"/>
        <v>3167.58901854689</v>
      </c>
      <c r="W26" s="166">
        <f t="shared" si="31"/>
        <v>3325.968469474235</v>
      </c>
      <c r="X26" s="166">
        <f t="shared" si="31"/>
        <v>3492.266892947947</v>
      </c>
      <c r="Y26" s="166">
        <f t="shared" si="31"/>
        <v>3666.880237595344</v>
      </c>
      <c r="Z26" s="166">
        <f t="shared" si="31"/>
        <v>3850.2242494751117</v>
      </c>
      <c r="AA26" s="166">
        <f t="shared" si="31"/>
        <v>4042.7354619488674</v>
      </c>
      <c r="AB26" s="166">
        <f t="shared" si="31"/>
        <v>4244.872235046311</v>
      </c>
      <c r="AC26" s="166">
        <f t="shared" si="31"/>
        <v>4457.115846798627</v>
      </c>
      <c r="AD26" s="166">
        <f t="shared" si="31"/>
        <v>4679.971639138558</v>
      </c>
      <c r="AE26" s="166">
        <f t="shared" si="30"/>
        <v>4913.9702210954865</v>
      </c>
      <c r="AF26" s="166">
        <f t="shared" si="30"/>
        <v>5159.668732150261</v>
      </c>
      <c r="AG26" s="166">
        <f t="shared" si="30"/>
        <v>5417.652168757774</v>
      </c>
      <c r="AH26" s="166">
        <f t="shared" si="30"/>
        <v>5688.534777195663</v>
      </c>
      <c r="AI26" s="166">
        <f t="shared" si="30"/>
        <v>5972.961516055447</v>
      </c>
      <c r="AJ26" s="166">
        <f t="shared" si="30"/>
        <v>6271.60959185822</v>
      </c>
      <c r="AK26" s="166">
        <f t="shared" si="30"/>
        <v>6585.190071451131</v>
      </c>
      <c r="AL26" s="166">
        <f t="shared" si="30"/>
        <v>6914.449575023688</v>
      </c>
      <c r="AM26" s="166">
        <f t="shared" si="30"/>
        <v>7260.172053774873</v>
      </c>
      <c r="AN26" s="166">
        <f t="shared" si="30"/>
        <v>7623.180656463617</v>
      </c>
      <c r="AO26" s="166">
        <f t="shared" si="30"/>
        <v>8004.339689286799</v>
      </c>
      <c r="AP26" s="166">
        <f t="shared" si="30"/>
        <v>8404.556673751138</v>
      </c>
      <c r="AQ26" s="166">
        <f t="shared" si="30"/>
        <v>8824.784507438695</v>
      </c>
      <c r="AR26" s="166">
        <f t="shared" si="30"/>
        <v>9266.02373281063</v>
      </c>
      <c r="AS26" s="166">
        <f t="shared" si="30"/>
        <v>9729.324919451163</v>
      </c>
      <c r="AT26" s="166">
        <f t="shared" si="30"/>
        <v>10215.791165423721</v>
      </c>
      <c r="AU26" s="167">
        <f aca="true" t="shared" si="32" ref="AU26:AU41">AT26*1.05</f>
        <v>10726.580723694908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23" customFormat="1" ht="15.75" customHeight="1">
      <c r="A27" s="8"/>
      <c r="B27" s="161" t="s">
        <v>142</v>
      </c>
      <c r="C27" s="162">
        <v>0.16666666666666666</v>
      </c>
      <c r="D27" s="235" t="s">
        <v>103</v>
      </c>
      <c r="E27" s="163">
        <v>10</v>
      </c>
      <c r="F27" s="162" t="s">
        <v>46</v>
      </c>
      <c r="G27" s="164">
        <v>2038.276565309116</v>
      </c>
      <c r="H27" s="164">
        <f>+G27*5.47%+G27</f>
        <v>2149.770293431525</v>
      </c>
      <c r="I27" s="166">
        <f t="shared" si="3"/>
        <v>2257.2588081031013</v>
      </c>
      <c r="J27" s="166">
        <f aca="true" t="shared" si="33" ref="J27:J36">I27*1.05</f>
        <v>2370.1217485082566</v>
      </c>
      <c r="K27" s="166">
        <f t="shared" si="17"/>
        <v>2488.6278359336693</v>
      </c>
      <c r="L27" s="166">
        <f t="shared" si="17"/>
        <v>2613.059227730353</v>
      </c>
      <c r="M27" s="166">
        <f t="shared" si="17"/>
        <v>2743.712189116871</v>
      </c>
      <c r="N27" s="166">
        <f t="shared" si="17"/>
        <v>2880.8977985727147</v>
      </c>
      <c r="O27" s="166">
        <f t="shared" si="17"/>
        <v>3024.9426885013504</v>
      </c>
      <c r="P27" s="166">
        <f t="shared" si="17"/>
        <v>3176.189822926418</v>
      </c>
      <c r="Q27" s="166">
        <f t="shared" si="17"/>
        <v>3334.999314072739</v>
      </c>
      <c r="R27" s="166">
        <f t="shared" si="17"/>
        <v>3501.7492797763757</v>
      </c>
      <c r="S27" s="166">
        <f t="shared" si="17"/>
        <v>3676.8367437651946</v>
      </c>
      <c r="T27" s="166">
        <f t="shared" si="17"/>
        <v>3860.6785809534545</v>
      </c>
      <c r="U27" s="166">
        <f t="shared" si="17"/>
        <v>4053.712510001127</v>
      </c>
      <c r="V27" s="166">
        <f t="shared" si="17"/>
        <v>4256.398135501184</v>
      </c>
      <c r="W27" s="166">
        <f t="shared" si="17"/>
        <v>4469.218042276243</v>
      </c>
      <c r="X27" s="166">
        <f t="shared" si="17"/>
        <v>4692.678944390055</v>
      </c>
      <c r="Y27" s="166">
        <f t="shared" si="17"/>
        <v>4927.312891609558</v>
      </c>
      <c r="Z27" s="166">
        <f t="shared" si="17"/>
        <v>5173.6785361900365</v>
      </c>
      <c r="AA27" s="166">
        <f t="shared" si="17"/>
        <v>5432.362462999538</v>
      </c>
      <c r="AB27" s="166">
        <f t="shared" si="17"/>
        <v>5703.980586149515</v>
      </c>
      <c r="AC27" s="166">
        <f t="shared" si="17"/>
        <v>5989.179615456991</v>
      </c>
      <c r="AD27" s="166">
        <f t="shared" si="17"/>
        <v>6288.638596229841</v>
      </c>
      <c r="AE27" s="166">
        <f t="shared" si="18"/>
        <v>6603.070526041333</v>
      </c>
      <c r="AF27" s="166">
        <f t="shared" si="18"/>
        <v>6933.2240523434</v>
      </c>
      <c r="AG27" s="166">
        <f t="shared" si="18"/>
        <v>7279.885254960571</v>
      </c>
      <c r="AH27" s="166">
        <f t="shared" si="18"/>
        <v>7643.879517708599</v>
      </c>
      <c r="AI27" s="166">
        <f t="shared" si="18"/>
        <v>8026.07349359403</v>
      </c>
      <c r="AJ27" s="166">
        <f t="shared" si="18"/>
        <v>8427.377168273732</v>
      </c>
      <c r="AK27" s="166">
        <f t="shared" si="18"/>
        <v>8848.746026687419</v>
      </c>
      <c r="AL27" s="166">
        <f t="shared" si="30"/>
        <v>9291.18332802179</v>
      </c>
      <c r="AM27" s="166">
        <f t="shared" si="30"/>
        <v>9755.74249442288</v>
      </c>
      <c r="AN27" s="166">
        <f t="shared" si="30"/>
        <v>10243.529619144025</v>
      </c>
      <c r="AO27" s="166">
        <f t="shared" si="30"/>
        <v>10755.706100101226</v>
      </c>
      <c r="AP27" s="166">
        <f t="shared" si="30"/>
        <v>11293.491405106288</v>
      </c>
      <c r="AQ27" s="166">
        <f t="shared" si="30"/>
        <v>11858.165975361602</v>
      </c>
      <c r="AR27" s="166">
        <f t="shared" si="30"/>
        <v>12451.074274129684</v>
      </c>
      <c r="AS27" s="166">
        <f t="shared" si="30"/>
        <v>13073.627987836167</v>
      </c>
      <c r="AT27" s="166">
        <f t="shared" si="30"/>
        <v>13727.309387227977</v>
      </c>
      <c r="AU27" s="167">
        <f t="shared" si="32"/>
        <v>14413.674856589376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23" customFormat="1" ht="15.75" customHeight="1">
      <c r="A28" s="8"/>
      <c r="B28" s="161" t="s">
        <v>143</v>
      </c>
      <c r="C28" s="162">
        <v>0.3333333333333333</v>
      </c>
      <c r="D28" s="234" t="s">
        <v>101</v>
      </c>
      <c r="E28" s="163">
        <v>10</v>
      </c>
      <c r="F28" s="162" t="s">
        <v>113</v>
      </c>
      <c r="G28" s="164">
        <v>4076.563130618232</v>
      </c>
      <c r="H28" s="164">
        <f>+G28*5.47%+G28+0.01</f>
        <v>4299.56113386305</v>
      </c>
      <c r="I28" s="166">
        <f t="shared" si="3"/>
        <v>4514.539190556203</v>
      </c>
      <c r="J28" s="166">
        <f t="shared" si="33"/>
        <v>4740.266150084013</v>
      </c>
      <c r="K28" s="166">
        <f aca="true" t="shared" si="34" ref="K28:AD28">J28*1.05</f>
        <v>4977.279457588214</v>
      </c>
      <c r="L28" s="166">
        <f t="shared" si="34"/>
        <v>5226.143430467625</v>
      </c>
      <c r="M28" s="166">
        <f t="shared" si="34"/>
        <v>5487.450601991007</v>
      </c>
      <c r="N28" s="166">
        <f t="shared" si="34"/>
        <v>5761.823132090557</v>
      </c>
      <c r="O28" s="166">
        <f t="shared" si="34"/>
        <v>6049.914288695085</v>
      </c>
      <c r="P28" s="166">
        <f t="shared" si="34"/>
        <v>6352.410003129839</v>
      </c>
      <c r="Q28" s="166">
        <f t="shared" si="34"/>
        <v>6670.030503286332</v>
      </c>
      <c r="R28" s="166">
        <f t="shared" si="34"/>
        <v>7003.532028450649</v>
      </c>
      <c r="S28" s="166">
        <f t="shared" si="34"/>
        <v>7353.708629873182</v>
      </c>
      <c r="T28" s="166">
        <f t="shared" si="34"/>
        <v>7721.394061366841</v>
      </c>
      <c r="U28" s="166">
        <f t="shared" si="34"/>
        <v>8107.463764435183</v>
      </c>
      <c r="V28" s="166">
        <f t="shared" si="34"/>
        <v>8512.836952656942</v>
      </c>
      <c r="W28" s="166">
        <f t="shared" si="34"/>
        <v>8938.47880028979</v>
      </c>
      <c r="X28" s="166">
        <f t="shared" si="34"/>
        <v>9385.40274030428</v>
      </c>
      <c r="Y28" s="166">
        <f t="shared" si="34"/>
        <v>9854.672877319494</v>
      </c>
      <c r="Z28" s="166">
        <f t="shared" si="34"/>
        <v>10347.406521185469</v>
      </c>
      <c r="AA28" s="166">
        <f t="shared" si="34"/>
        <v>10864.776847244742</v>
      </c>
      <c r="AB28" s="166">
        <f t="shared" si="34"/>
        <v>11408.01568960698</v>
      </c>
      <c r="AC28" s="166">
        <f t="shared" si="34"/>
        <v>11978.41647408733</v>
      </c>
      <c r="AD28" s="166">
        <f t="shared" si="34"/>
        <v>12577.337297791697</v>
      </c>
      <c r="AE28" s="166">
        <f t="shared" si="18"/>
        <v>13206.204162681282</v>
      </c>
      <c r="AF28" s="166">
        <f t="shared" si="18"/>
        <v>13866.514370815346</v>
      </c>
      <c r="AG28" s="166">
        <f t="shared" si="18"/>
        <v>14559.840089356114</v>
      </c>
      <c r="AH28" s="166">
        <f t="shared" si="18"/>
        <v>15287.83209382392</v>
      </c>
      <c r="AI28" s="166">
        <f t="shared" si="18"/>
        <v>16052.223698515116</v>
      </c>
      <c r="AJ28" s="166">
        <f t="shared" si="18"/>
        <v>16854.83488344087</v>
      </c>
      <c r="AK28" s="166">
        <f t="shared" si="18"/>
        <v>17697.576627612914</v>
      </c>
      <c r="AL28" s="166">
        <f t="shared" si="30"/>
        <v>18582.45545899356</v>
      </c>
      <c r="AM28" s="166">
        <f t="shared" si="30"/>
        <v>19511.57823194324</v>
      </c>
      <c r="AN28" s="166">
        <f t="shared" si="30"/>
        <v>20487.157143540404</v>
      </c>
      <c r="AO28" s="166">
        <f t="shared" si="30"/>
        <v>21511.515000717423</v>
      </c>
      <c r="AP28" s="166">
        <f t="shared" si="30"/>
        <v>22587.090750753294</v>
      </c>
      <c r="AQ28" s="166"/>
      <c r="AR28" s="166"/>
      <c r="AS28" s="166"/>
      <c r="AT28" s="166"/>
      <c r="AU28" s="1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23" customFormat="1" ht="15.75" customHeight="1">
      <c r="A29" s="8"/>
      <c r="B29" s="161" t="s">
        <v>144</v>
      </c>
      <c r="C29" s="162">
        <v>0.16666666666666666</v>
      </c>
      <c r="D29" s="235" t="s">
        <v>103</v>
      </c>
      <c r="E29" s="163">
        <v>2</v>
      </c>
      <c r="F29" s="162" t="s">
        <v>47</v>
      </c>
      <c r="G29" s="164">
        <v>2038.276565309116</v>
      </c>
      <c r="H29" s="164">
        <f>+G29*5.47%+G29</f>
        <v>2149.770293431525</v>
      </c>
      <c r="I29" s="166">
        <f t="shared" si="3"/>
        <v>2257.2588081031013</v>
      </c>
      <c r="J29" s="166">
        <f t="shared" si="33"/>
        <v>2370.1217485082566</v>
      </c>
      <c r="K29" s="166">
        <f t="shared" si="17"/>
        <v>2488.6278359336693</v>
      </c>
      <c r="L29" s="166">
        <f t="shared" si="17"/>
        <v>2613.059227730353</v>
      </c>
      <c r="M29" s="166">
        <f t="shared" si="17"/>
        <v>2743.712189116871</v>
      </c>
      <c r="N29" s="166">
        <f t="shared" si="17"/>
        <v>2880.8977985727147</v>
      </c>
      <c r="O29" s="166">
        <f t="shared" si="17"/>
        <v>3024.9426885013504</v>
      </c>
      <c r="P29" s="166">
        <f t="shared" si="17"/>
        <v>3176.189822926418</v>
      </c>
      <c r="Q29" s="166">
        <f t="shared" si="17"/>
        <v>3334.999314072739</v>
      </c>
      <c r="R29" s="166">
        <f t="shared" si="17"/>
        <v>3501.7492797763757</v>
      </c>
      <c r="S29" s="166">
        <f t="shared" si="17"/>
        <v>3676.8367437651946</v>
      </c>
      <c r="T29" s="166">
        <f t="shared" si="17"/>
        <v>3860.6785809534545</v>
      </c>
      <c r="U29" s="166">
        <f t="shared" si="17"/>
        <v>4053.712510001127</v>
      </c>
      <c r="V29" s="166">
        <f t="shared" si="17"/>
        <v>4256.398135501184</v>
      </c>
      <c r="W29" s="166">
        <f t="shared" si="17"/>
        <v>4469.218042276243</v>
      </c>
      <c r="X29" s="166">
        <f t="shared" si="17"/>
        <v>4692.678944390055</v>
      </c>
      <c r="Y29" s="166">
        <f t="shared" si="17"/>
        <v>4927.312891609558</v>
      </c>
      <c r="Z29" s="166">
        <f t="shared" si="17"/>
        <v>5173.6785361900365</v>
      </c>
      <c r="AA29" s="166">
        <f t="shared" si="17"/>
        <v>5432.362462999538</v>
      </c>
      <c r="AB29" s="166">
        <f t="shared" si="17"/>
        <v>5703.980586149515</v>
      </c>
      <c r="AC29" s="166">
        <f t="shared" si="17"/>
        <v>5989.179615456991</v>
      </c>
      <c r="AD29" s="166">
        <f aca="true" t="shared" si="35" ref="AD29:AD35">AC29*1.05</f>
        <v>6288.638596229841</v>
      </c>
      <c r="AE29" s="166">
        <f t="shared" si="18"/>
        <v>6603.070526041333</v>
      </c>
      <c r="AF29" s="166">
        <f t="shared" si="18"/>
        <v>6933.2240523434</v>
      </c>
      <c r="AG29" s="166">
        <f t="shared" si="18"/>
        <v>7279.885254960571</v>
      </c>
      <c r="AH29" s="166">
        <f t="shared" si="18"/>
        <v>7643.879517708599</v>
      </c>
      <c r="AI29" s="166">
        <f t="shared" si="18"/>
        <v>8026.07349359403</v>
      </c>
      <c r="AJ29" s="166">
        <f t="shared" si="18"/>
        <v>8427.377168273732</v>
      </c>
      <c r="AK29" s="166">
        <f t="shared" si="18"/>
        <v>8848.746026687419</v>
      </c>
      <c r="AL29" s="166">
        <f t="shared" si="30"/>
        <v>9291.18332802179</v>
      </c>
      <c r="AM29" s="166">
        <f t="shared" si="30"/>
        <v>9755.74249442288</v>
      </c>
      <c r="AN29" s="166">
        <f t="shared" si="30"/>
        <v>10243.529619144025</v>
      </c>
      <c r="AO29" s="166">
        <f t="shared" si="30"/>
        <v>10755.706100101226</v>
      </c>
      <c r="AP29" s="166">
        <f t="shared" si="30"/>
        <v>11293.491405106288</v>
      </c>
      <c r="AQ29" s="166">
        <f t="shared" si="30"/>
        <v>11858.165975361602</v>
      </c>
      <c r="AR29" s="166">
        <f t="shared" si="30"/>
        <v>12451.074274129684</v>
      </c>
      <c r="AS29" s="166">
        <f t="shared" si="30"/>
        <v>13073.627987836167</v>
      </c>
      <c r="AT29" s="166">
        <f t="shared" si="30"/>
        <v>13727.309387227977</v>
      </c>
      <c r="AU29" s="167">
        <f t="shared" si="32"/>
        <v>14413.674856589376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23" customFormat="1" ht="15.75" customHeight="1">
      <c r="A30" s="8"/>
      <c r="B30" s="161" t="s">
        <v>145</v>
      </c>
      <c r="C30" s="162">
        <v>0.3333333333333333</v>
      </c>
      <c r="D30" s="234" t="s">
        <v>101</v>
      </c>
      <c r="E30" s="163">
        <v>2</v>
      </c>
      <c r="F30" s="162" t="s">
        <v>114</v>
      </c>
      <c r="G30" s="164">
        <v>4076.563130618232</v>
      </c>
      <c r="H30" s="164">
        <f>+G30*5.47%+G30</f>
        <v>4299.5511338630495</v>
      </c>
      <c r="I30" s="166">
        <f t="shared" si="3"/>
        <v>4514.5286905562025</v>
      </c>
      <c r="J30" s="166">
        <f t="shared" si="33"/>
        <v>4740.255125084012</v>
      </c>
      <c r="K30" s="166">
        <f aca="true" t="shared" si="36" ref="K30:AC30">J30*1.05</f>
        <v>4977.267881338214</v>
      </c>
      <c r="L30" s="166">
        <f t="shared" si="36"/>
        <v>5226.131275405124</v>
      </c>
      <c r="M30" s="166">
        <f t="shared" si="36"/>
        <v>5487.437839175381</v>
      </c>
      <c r="N30" s="166">
        <f t="shared" si="36"/>
        <v>5761.80973113415</v>
      </c>
      <c r="O30" s="166">
        <f t="shared" si="36"/>
        <v>6049.900217690858</v>
      </c>
      <c r="P30" s="166">
        <f t="shared" si="36"/>
        <v>6352.395228575401</v>
      </c>
      <c r="Q30" s="166">
        <f t="shared" si="36"/>
        <v>6670.0149900041715</v>
      </c>
      <c r="R30" s="166">
        <f t="shared" si="36"/>
        <v>7003.515739504381</v>
      </c>
      <c r="S30" s="166">
        <f t="shared" si="36"/>
        <v>7353.6915264796</v>
      </c>
      <c r="T30" s="166">
        <f t="shared" si="36"/>
        <v>7721.376102803581</v>
      </c>
      <c r="U30" s="166">
        <f t="shared" si="36"/>
        <v>8107.44490794376</v>
      </c>
      <c r="V30" s="166">
        <f t="shared" si="36"/>
        <v>8512.817153340948</v>
      </c>
      <c r="W30" s="166">
        <f t="shared" si="36"/>
        <v>8938.458011007995</v>
      </c>
      <c r="X30" s="166">
        <f t="shared" si="36"/>
        <v>9385.380911558395</v>
      </c>
      <c r="Y30" s="166">
        <f t="shared" si="36"/>
        <v>9854.649957136315</v>
      </c>
      <c r="Z30" s="166">
        <f t="shared" si="36"/>
        <v>10347.38245499313</v>
      </c>
      <c r="AA30" s="166">
        <f t="shared" si="36"/>
        <v>10864.751577742787</v>
      </c>
      <c r="AB30" s="166">
        <f t="shared" si="36"/>
        <v>11407.989156629927</v>
      </c>
      <c r="AC30" s="166">
        <f t="shared" si="36"/>
        <v>11978.388614461423</v>
      </c>
      <c r="AD30" s="166">
        <f t="shared" si="35"/>
        <v>12577.308045184494</v>
      </c>
      <c r="AE30" s="166">
        <f t="shared" si="18"/>
        <v>13206.17344744372</v>
      </c>
      <c r="AF30" s="166">
        <f t="shared" si="18"/>
        <v>13866.482119815906</v>
      </c>
      <c r="AG30" s="166">
        <f t="shared" si="18"/>
        <v>14559.806225806702</v>
      </c>
      <c r="AH30" s="166">
        <f t="shared" si="18"/>
        <v>15287.796537097038</v>
      </c>
      <c r="AI30" s="166">
        <f t="shared" si="18"/>
        <v>16052.18636395189</v>
      </c>
      <c r="AJ30" s="166">
        <f t="shared" si="18"/>
        <v>16854.795682149484</v>
      </c>
      <c r="AK30" s="166">
        <f t="shared" si="18"/>
        <v>17697.53546625696</v>
      </c>
      <c r="AL30" s="166">
        <f t="shared" si="30"/>
        <v>18582.412239569807</v>
      </c>
      <c r="AM30" s="166">
        <f t="shared" si="30"/>
        <v>19511.532851548298</v>
      </c>
      <c r="AN30" s="166">
        <f t="shared" si="30"/>
        <v>20487.109494125714</v>
      </c>
      <c r="AO30" s="166">
        <f t="shared" si="30"/>
        <v>21511.464968832002</v>
      </c>
      <c r="AP30" s="166">
        <f t="shared" si="30"/>
        <v>22587.038217273603</v>
      </c>
      <c r="AQ30" s="166"/>
      <c r="AR30" s="166"/>
      <c r="AS30" s="166"/>
      <c r="AT30" s="166"/>
      <c r="AU30" s="167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23" customFormat="1" ht="15.75" customHeight="1">
      <c r="A31" s="8"/>
      <c r="B31" s="161" t="s">
        <v>146</v>
      </c>
      <c r="C31" s="162">
        <v>0.16666666666666666</v>
      </c>
      <c r="D31" s="235" t="s">
        <v>103</v>
      </c>
      <c r="E31" s="163">
        <v>1</v>
      </c>
      <c r="F31" s="168" t="s">
        <v>49</v>
      </c>
      <c r="G31" s="164">
        <v>3628.0740882726477</v>
      </c>
      <c r="H31" s="164">
        <f>+G31*5.47%+G31</f>
        <v>3826.5297409011614</v>
      </c>
      <c r="I31" s="166">
        <f t="shared" si="3"/>
        <v>4017.85622794622</v>
      </c>
      <c r="J31" s="166">
        <f t="shared" si="33"/>
        <v>4218.749039343531</v>
      </c>
      <c r="K31" s="166">
        <f t="shared" si="17"/>
        <v>4429.686491310707</v>
      </c>
      <c r="L31" s="166">
        <f t="shared" si="17"/>
        <v>4651.170815876243</v>
      </c>
      <c r="M31" s="166">
        <f t="shared" si="17"/>
        <v>4883.7293566700555</v>
      </c>
      <c r="N31" s="166">
        <f t="shared" si="17"/>
        <v>5127.915824503559</v>
      </c>
      <c r="O31" s="166">
        <f t="shared" si="17"/>
        <v>5384.311615728737</v>
      </c>
      <c r="P31" s="166">
        <f t="shared" si="17"/>
        <v>5653.527196515174</v>
      </c>
      <c r="Q31" s="166">
        <f t="shared" si="17"/>
        <v>5936.203556340934</v>
      </c>
      <c r="R31" s="166">
        <f t="shared" si="17"/>
        <v>6233.01373415798</v>
      </c>
      <c r="S31" s="166">
        <f t="shared" si="17"/>
        <v>6544.66442086588</v>
      </c>
      <c r="T31" s="166">
        <f t="shared" si="17"/>
        <v>6871.897641909174</v>
      </c>
      <c r="U31" s="166">
        <f t="shared" si="17"/>
        <v>7215.492524004633</v>
      </c>
      <c r="V31" s="166">
        <f t="shared" si="17"/>
        <v>7576.267150204865</v>
      </c>
      <c r="W31" s="166">
        <f t="shared" si="17"/>
        <v>7955.080507715109</v>
      </c>
      <c r="X31" s="166">
        <f t="shared" si="17"/>
        <v>8352.834533100864</v>
      </c>
      <c r="Y31" s="166">
        <f t="shared" si="17"/>
        <v>8770.476259755907</v>
      </c>
      <c r="Z31" s="166">
        <f t="shared" si="17"/>
        <v>9209.000072743704</v>
      </c>
      <c r="AA31" s="166">
        <f t="shared" si="17"/>
        <v>9669.45007638089</v>
      </c>
      <c r="AB31" s="166">
        <f t="shared" si="17"/>
        <v>10152.922580199935</v>
      </c>
      <c r="AC31" s="166">
        <f t="shared" si="17"/>
        <v>10660.568709209932</v>
      </c>
      <c r="AD31" s="166">
        <f t="shared" si="35"/>
        <v>11193.59714467043</v>
      </c>
      <c r="AE31" s="166">
        <f t="shared" si="18"/>
        <v>11753.277001903953</v>
      </c>
      <c r="AF31" s="166">
        <f t="shared" si="18"/>
        <v>12340.94085199915</v>
      </c>
      <c r="AG31" s="166">
        <f t="shared" si="18"/>
        <v>12957.987894599108</v>
      </c>
      <c r="AH31" s="166">
        <f t="shared" si="18"/>
        <v>13605.887289329065</v>
      </c>
      <c r="AI31" s="166">
        <f t="shared" si="18"/>
        <v>14286.181653795518</v>
      </c>
      <c r="AJ31" s="166">
        <f t="shared" si="18"/>
        <v>15000.490736485295</v>
      </c>
      <c r="AK31" s="166">
        <f t="shared" si="18"/>
        <v>15750.51527330956</v>
      </c>
      <c r="AL31" s="166">
        <f t="shared" si="30"/>
        <v>16538.04103697504</v>
      </c>
      <c r="AM31" s="166">
        <f t="shared" si="30"/>
        <v>17364.94308882379</v>
      </c>
      <c r="AN31" s="166">
        <f t="shared" si="30"/>
        <v>18233.19024326498</v>
      </c>
      <c r="AO31" s="166">
        <f t="shared" si="30"/>
        <v>19144.84975542823</v>
      </c>
      <c r="AP31" s="166">
        <f t="shared" si="30"/>
        <v>20102.09224319964</v>
      </c>
      <c r="AQ31" s="166">
        <f t="shared" si="30"/>
        <v>21107.196855359623</v>
      </c>
      <c r="AR31" s="166">
        <f t="shared" si="30"/>
        <v>22162.556698127606</v>
      </c>
      <c r="AS31" s="166">
        <f t="shared" si="30"/>
        <v>23270.684533033986</v>
      </c>
      <c r="AT31" s="166">
        <f t="shared" si="30"/>
        <v>24434.218759685686</v>
      </c>
      <c r="AU31" s="167">
        <f t="shared" si="32"/>
        <v>25655.92969766997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23" customFormat="1" ht="15.75" customHeight="1">
      <c r="A32" s="8"/>
      <c r="B32" s="161" t="s">
        <v>146</v>
      </c>
      <c r="C32" s="162">
        <v>0.3333333333333333</v>
      </c>
      <c r="D32" s="234" t="s">
        <v>101</v>
      </c>
      <c r="E32" s="163">
        <v>2</v>
      </c>
      <c r="F32" s="168" t="s">
        <v>109</v>
      </c>
      <c r="G32" s="164">
        <v>7256.138176545295</v>
      </c>
      <c r="H32" s="164">
        <f>+G32*5.47%+G32</f>
        <v>7653.048934802323</v>
      </c>
      <c r="I32" s="166">
        <f t="shared" si="3"/>
        <v>8035.70138154244</v>
      </c>
      <c r="J32" s="166">
        <f t="shared" si="33"/>
        <v>8437.486450619563</v>
      </c>
      <c r="K32" s="166">
        <f aca="true" t="shared" si="37" ref="K32:AC32">J32*1.05</f>
        <v>8859.360773150542</v>
      </c>
      <c r="L32" s="166">
        <f t="shared" si="37"/>
        <v>9302.328811808069</v>
      </c>
      <c r="M32" s="166">
        <f t="shared" si="37"/>
        <v>9767.445252398473</v>
      </c>
      <c r="N32" s="166">
        <f t="shared" si="37"/>
        <v>10255.817515018396</v>
      </c>
      <c r="O32" s="166">
        <f t="shared" si="37"/>
        <v>10768.608390769316</v>
      </c>
      <c r="P32" s="166">
        <f t="shared" si="37"/>
        <v>11307.038810307782</v>
      </c>
      <c r="Q32" s="166">
        <f t="shared" si="37"/>
        <v>11872.390750823171</v>
      </c>
      <c r="R32" s="166">
        <f t="shared" si="37"/>
        <v>12466.01028836433</v>
      </c>
      <c r="S32" s="166">
        <f t="shared" si="37"/>
        <v>13089.310802782547</v>
      </c>
      <c r="T32" s="166">
        <f t="shared" si="37"/>
        <v>13743.776342921676</v>
      </c>
      <c r="U32" s="166">
        <f t="shared" si="37"/>
        <v>14430.96516006776</v>
      </c>
      <c r="V32" s="166">
        <f t="shared" si="37"/>
        <v>15152.51341807115</v>
      </c>
      <c r="W32" s="166">
        <f t="shared" si="37"/>
        <v>15910.139088974709</v>
      </c>
      <c r="X32" s="166">
        <f t="shared" si="37"/>
        <v>16705.646043423447</v>
      </c>
      <c r="Y32" s="166">
        <f t="shared" si="37"/>
        <v>17540.92834559462</v>
      </c>
      <c r="Z32" s="166">
        <f t="shared" si="37"/>
        <v>18417.974762874353</v>
      </c>
      <c r="AA32" s="166">
        <f t="shared" si="37"/>
        <v>19338.87350101807</v>
      </c>
      <c r="AB32" s="166">
        <f t="shared" si="37"/>
        <v>20305.817176068977</v>
      </c>
      <c r="AC32" s="166">
        <f t="shared" si="37"/>
        <v>21321.108034872424</v>
      </c>
      <c r="AD32" s="166">
        <f t="shared" si="35"/>
        <v>22387.163436616047</v>
      </c>
      <c r="AE32" s="166">
        <f t="shared" si="18"/>
        <v>23506.521608446852</v>
      </c>
      <c r="AF32" s="166">
        <f t="shared" si="18"/>
        <v>24681.847688869195</v>
      </c>
      <c r="AG32" s="166">
        <f t="shared" si="18"/>
        <v>25915.940073312657</v>
      </c>
      <c r="AH32" s="166">
        <f t="shared" si="18"/>
        <v>27211.73707697829</v>
      </c>
      <c r="AI32" s="166">
        <f t="shared" si="18"/>
        <v>28572.323930827206</v>
      </c>
      <c r="AJ32" s="166">
        <f t="shared" si="18"/>
        <v>30000.94012736857</v>
      </c>
      <c r="AK32" s="166">
        <f t="shared" si="18"/>
        <v>31500.987133737</v>
      </c>
      <c r="AL32" s="166">
        <f t="shared" si="30"/>
        <v>33076.03649042385</v>
      </c>
      <c r="AM32" s="166">
        <f t="shared" si="30"/>
        <v>34729.838314945046</v>
      </c>
      <c r="AN32" s="166">
        <f t="shared" si="30"/>
        <v>36466.3302306923</v>
      </c>
      <c r="AO32" s="166">
        <f t="shared" si="30"/>
        <v>38289.64674222692</v>
      </c>
      <c r="AP32" s="166">
        <f t="shared" si="30"/>
        <v>40204.129079338265</v>
      </c>
      <c r="AQ32" s="166">
        <f t="shared" si="30"/>
        <v>42214.33553330518</v>
      </c>
      <c r="AR32" s="166">
        <f t="shared" si="30"/>
        <v>44325.052309970444</v>
      </c>
      <c r="AS32" s="166">
        <f t="shared" si="30"/>
        <v>46541.30492546897</v>
      </c>
      <c r="AT32" s="166">
        <f t="shared" si="30"/>
        <v>48868.37017174242</v>
      </c>
      <c r="AU32" s="167">
        <f t="shared" si="32"/>
        <v>51311.78868032954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s="13" customFormat="1" ht="15.75" customHeight="1">
      <c r="A33" s="7"/>
      <c r="B33" s="161" t="s">
        <v>147</v>
      </c>
      <c r="C33" s="162">
        <v>0.16666666666666666</v>
      </c>
      <c r="D33" s="235" t="s">
        <v>118</v>
      </c>
      <c r="E33" s="163">
        <v>2</v>
      </c>
      <c r="F33" s="168" t="s">
        <v>50</v>
      </c>
      <c r="G33" s="164">
        <v>5857.178762349115</v>
      </c>
      <c r="H33" s="164">
        <f>+G33*5.47%+G33</f>
        <v>6177.566440649611</v>
      </c>
      <c r="I33" s="166">
        <f t="shared" si="3"/>
        <v>6486.444762682092</v>
      </c>
      <c r="J33" s="166">
        <f t="shared" si="33"/>
        <v>6810.767000816197</v>
      </c>
      <c r="K33" s="166">
        <f t="shared" si="17"/>
        <v>7151.3053508570065</v>
      </c>
      <c r="L33" s="166">
        <f t="shared" si="17"/>
        <v>7508.870618399857</v>
      </c>
      <c r="M33" s="166">
        <f t="shared" si="17"/>
        <v>7884.314149319851</v>
      </c>
      <c r="N33" s="166">
        <f t="shared" si="17"/>
        <v>8278.529856785844</v>
      </c>
      <c r="O33" s="166">
        <f t="shared" si="17"/>
        <v>8692.456349625138</v>
      </c>
      <c r="P33" s="166">
        <f t="shared" si="17"/>
        <v>9127.079167106394</v>
      </c>
      <c r="Q33" s="166">
        <f t="shared" si="17"/>
        <v>9583.433125461714</v>
      </c>
      <c r="R33" s="166">
        <f t="shared" si="17"/>
        <v>10062.604781734799</v>
      </c>
      <c r="S33" s="166">
        <f t="shared" si="17"/>
        <v>10565.73502082154</v>
      </c>
      <c r="T33" s="166">
        <f t="shared" si="17"/>
        <v>11094.021771862617</v>
      </c>
      <c r="U33" s="166">
        <f t="shared" si="17"/>
        <v>11648.72286045575</v>
      </c>
      <c r="V33" s="166">
        <f t="shared" si="17"/>
        <v>12231.159003478537</v>
      </c>
      <c r="W33" s="166">
        <f t="shared" si="17"/>
        <v>12842.716953652463</v>
      </c>
      <c r="X33" s="166">
        <f t="shared" si="17"/>
        <v>13484.852801335088</v>
      </c>
      <c r="Y33" s="166">
        <f t="shared" si="17"/>
        <v>14159.095441401843</v>
      </c>
      <c r="Z33" s="166">
        <f t="shared" si="17"/>
        <v>14867.050213471935</v>
      </c>
      <c r="AA33" s="166">
        <f t="shared" si="17"/>
        <v>15610.402724145533</v>
      </c>
      <c r="AB33" s="166">
        <f t="shared" si="17"/>
        <v>16390.92286035281</v>
      </c>
      <c r="AC33" s="166">
        <f t="shared" si="17"/>
        <v>17210.46900337045</v>
      </c>
      <c r="AD33" s="166">
        <f t="shared" si="35"/>
        <v>18070.992453538973</v>
      </c>
      <c r="AE33" s="166">
        <f t="shared" si="18"/>
        <v>18974.542076215923</v>
      </c>
      <c r="AF33" s="166">
        <f t="shared" si="18"/>
        <v>19923.26918002672</v>
      </c>
      <c r="AG33" s="166">
        <f t="shared" si="18"/>
        <v>20919.43263902806</v>
      </c>
      <c r="AH33" s="166">
        <f t="shared" si="18"/>
        <v>21965.404270979463</v>
      </c>
      <c r="AI33" s="166">
        <f t="shared" si="18"/>
        <v>23063.674484528437</v>
      </c>
      <c r="AJ33" s="166">
        <f t="shared" si="18"/>
        <v>24216.85820875486</v>
      </c>
      <c r="AK33" s="166">
        <f t="shared" si="18"/>
        <v>25427.701119192603</v>
      </c>
      <c r="AL33" s="166">
        <f t="shared" si="30"/>
        <v>26699.086175152235</v>
      </c>
      <c r="AM33" s="166">
        <f t="shared" si="30"/>
        <v>28034.04048390985</v>
      </c>
      <c r="AN33" s="166">
        <f t="shared" si="30"/>
        <v>29435.74250810534</v>
      </c>
      <c r="AO33" s="166">
        <f t="shared" si="30"/>
        <v>30907.52963351061</v>
      </c>
      <c r="AP33" s="166">
        <f t="shared" si="30"/>
        <v>32452.906115186142</v>
      </c>
      <c r="AQ33" s="166">
        <f t="shared" si="30"/>
        <v>34075.55142094545</v>
      </c>
      <c r="AR33" s="166">
        <f t="shared" si="30"/>
        <v>35779.32899199272</v>
      </c>
      <c r="AS33" s="166">
        <f t="shared" si="30"/>
        <v>37568.29544159236</v>
      </c>
      <c r="AT33" s="166">
        <f t="shared" si="30"/>
        <v>39446.71021367198</v>
      </c>
      <c r="AU33" s="167">
        <f t="shared" si="32"/>
        <v>41419.04572435558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3" customFormat="1" ht="15.75" customHeight="1">
      <c r="A34" s="7"/>
      <c r="B34" s="161" t="s">
        <v>148</v>
      </c>
      <c r="C34" s="162">
        <v>0.16666666666666666</v>
      </c>
      <c r="D34" s="235" t="s">
        <v>118</v>
      </c>
      <c r="E34" s="163">
        <v>1</v>
      </c>
      <c r="F34" s="168" t="s">
        <v>51</v>
      </c>
      <c r="G34" s="164">
        <v>5857.178762349115</v>
      </c>
      <c r="H34" s="164">
        <f aca="true" t="shared" si="38" ref="H34:H41">+G34*5.47%+G34</f>
        <v>6177.566440649611</v>
      </c>
      <c r="I34" s="166">
        <f t="shared" si="3"/>
        <v>6486.444762682092</v>
      </c>
      <c r="J34" s="166">
        <f t="shared" si="33"/>
        <v>6810.767000816197</v>
      </c>
      <c r="K34" s="166">
        <f t="shared" si="17"/>
        <v>7151.3053508570065</v>
      </c>
      <c r="L34" s="166">
        <f t="shared" si="17"/>
        <v>7508.870618399857</v>
      </c>
      <c r="M34" s="166">
        <f t="shared" si="17"/>
        <v>7884.314149319851</v>
      </c>
      <c r="N34" s="166">
        <f t="shared" si="17"/>
        <v>8278.529856785844</v>
      </c>
      <c r="O34" s="166">
        <f t="shared" si="17"/>
        <v>8692.456349625138</v>
      </c>
      <c r="P34" s="166">
        <f t="shared" si="17"/>
        <v>9127.079167106394</v>
      </c>
      <c r="Q34" s="166">
        <f t="shared" si="17"/>
        <v>9583.433125461714</v>
      </c>
      <c r="R34" s="166">
        <f t="shared" si="17"/>
        <v>10062.604781734799</v>
      </c>
      <c r="S34" s="166">
        <f t="shared" si="17"/>
        <v>10565.73502082154</v>
      </c>
      <c r="T34" s="166">
        <f t="shared" si="17"/>
        <v>11094.021771862617</v>
      </c>
      <c r="U34" s="166">
        <f t="shared" si="17"/>
        <v>11648.72286045575</v>
      </c>
      <c r="V34" s="166">
        <f t="shared" si="17"/>
        <v>12231.159003478537</v>
      </c>
      <c r="W34" s="166">
        <f t="shared" si="17"/>
        <v>12842.716953652463</v>
      </c>
      <c r="X34" s="166">
        <f t="shared" si="17"/>
        <v>13484.852801335088</v>
      </c>
      <c r="Y34" s="166">
        <f t="shared" si="17"/>
        <v>14159.095441401843</v>
      </c>
      <c r="Z34" s="166">
        <f t="shared" si="17"/>
        <v>14867.050213471935</v>
      </c>
      <c r="AA34" s="166">
        <f t="shared" si="17"/>
        <v>15610.402724145533</v>
      </c>
      <c r="AB34" s="166">
        <f t="shared" si="17"/>
        <v>16390.92286035281</v>
      </c>
      <c r="AC34" s="166">
        <f t="shared" si="17"/>
        <v>17210.46900337045</v>
      </c>
      <c r="AD34" s="166">
        <f t="shared" si="35"/>
        <v>18070.992453538973</v>
      </c>
      <c r="AE34" s="166">
        <f t="shared" si="18"/>
        <v>18974.542076215923</v>
      </c>
      <c r="AF34" s="166">
        <f t="shared" si="18"/>
        <v>19923.26918002672</v>
      </c>
      <c r="AG34" s="166">
        <f t="shared" si="18"/>
        <v>20919.43263902806</v>
      </c>
      <c r="AH34" s="166">
        <f t="shared" si="18"/>
        <v>21965.404270979463</v>
      </c>
      <c r="AI34" s="166">
        <f t="shared" si="18"/>
        <v>23063.674484528437</v>
      </c>
      <c r="AJ34" s="166">
        <f t="shared" si="18"/>
        <v>24216.85820875486</v>
      </c>
      <c r="AK34" s="166">
        <f t="shared" si="18"/>
        <v>25427.701119192603</v>
      </c>
      <c r="AL34" s="166">
        <f t="shared" si="30"/>
        <v>26699.086175152235</v>
      </c>
      <c r="AM34" s="166">
        <f t="shared" si="30"/>
        <v>28034.04048390985</v>
      </c>
      <c r="AN34" s="166">
        <f t="shared" si="30"/>
        <v>29435.74250810534</v>
      </c>
      <c r="AO34" s="166">
        <f t="shared" si="30"/>
        <v>30907.52963351061</v>
      </c>
      <c r="AP34" s="166">
        <f t="shared" si="30"/>
        <v>32452.906115186142</v>
      </c>
      <c r="AQ34" s="166">
        <f t="shared" si="30"/>
        <v>34075.55142094545</v>
      </c>
      <c r="AR34" s="166">
        <f t="shared" si="30"/>
        <v>35779.32899199272</v>
      </c>
      <c r="AS34" s="166">
        <f t="shared" si="30"/>
        <v>37568.29544159236</v>
      </c>
      <c r="AT34" s="166">
        <f t="shared" si="30"/>
        <v>39446.71021367198</v>
      </c>
      <c r="AU34" s="167">
        <f t="shared" si="32"/>
        <v>41419.04572435558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3" customFormat="1" ht="15.75" customHeight="1">
      <c r="A35" s="7"/>
      <c r="B35" s="161" t="s">
        <v>149</v>
      </c>
      <c r="C35" s="162">
        <v>0.16666666666666666</v>
      </c>
      <c r="D35" s="235" t="s">
        <v>118</v>
      </c>
      <c r="E35" s="163">
        <v>1</v>
      </c>
      <c r="F35" s="168" t="s">
        <v>52</v>
      </c>
      <c r="G35" s="164">
        <v>5857.178762349115</v>
      </c>
      <c r="H35" s="164">
        <f t="shared" si="38"/>
        <v>6177.566440649611</v>
      </c>
      <c r="I35" s="166">
        <f t="shared" si="3"/>
        <v>6486.444762682092</v>
      </c>
      <c r="J35" s="166">
        <f t="shared" si="33"/>
        <v>6810.767000816197</v>
      </c>
      <c r="K35" s="166">
        <f t="shared" si="17"/>
        <v>7151.3053508570065</v>
      </c>
      <c r="L35" s="166">
        <f t="shared" si="17"/>
        <v>7508.870618399857</v>
      </c>
      <c r="M35" s="166">
        <f t="shared" si="17"/>
        <v>7884.314149319851</v>
      </c>
      <c r="N35" s="166">
        <f t="shared" si="17"/>
        <v>8278.529856785844</v>
      </c>
      <c r="O35" s="166">
        <f t="shared" si="17"/>
        <v>8692.456349625138</v>
      </c>
      <c r="P35" s="166">
        <f t="shared" si="17"/>
        <v>9127.079167106394</v>
      </c>
      <c r="Q35" s="166">
        <f t="shared" si="17"/>
        <v>9583.433125461714</v>
      </c>
      <c r="R35" s="166">
        <f t="shared" si="17"/>
        <v>10062.604781734799</v>
      </c>
      <c r="S35" s="166">
        <f t="shared" si="17"/>
        <v>10565.73502082154</v>
      </c>
      <c r="T35" s="166">
        <f t="shared" si="17"/>
        <v>11094.021771862617</v>
      </c>
      <c r="U35" s="166">
        <f t="shared" si="17"/>
        <v>11648.72286045575</v>
      </c>
      <c r="V35" s="166">
        <f t="shared" si="17"/>
        <v>12231.159003478537</v>
      </c>
      <c r="W35" s="166">
        <f t="shared" si="17"/>
        <v>12842.716953652463</v>
      </c>
      <c r="X35" s="166">
        <f t="shared" si="17"/>
        <v>13484.852801335088</v>
      </c>
      <c r="Y35" s="166">
        <f t="shared" si="17"/>
        <v>14159.095441401843</v>
      </c>
      <c r="Z35" s="166">
        <f t="shared" si="17"/>
        <v>14867.050213471935</v>
      </c>
      <c r="AA35" s="166">
        <f t="shared" si="17"/>
        <v>15610.402724145533</v>
      </c>
      <c r="AB35" s="166">
        <f t="shared" si="17"/>
        <v>16390.92286035281</v>
      </c>
      <c r="AC35" s="166">
        <f t="shared" si="17"/>
        <v>17210.46900337045</v>
      </c>
      <c r="AD35" s="166">
        <f t="shared" si="35"/>
        <v>18070.992453538973</v>
      </c>
      <c r="AE35" s="166">
        <f t="shared" si="18"/>
        <v>18974.542076215923</v>
      </c>
      <c r="AF35" s="166">
        <f t="shared" si="18"/>
        <v>19923.26918002672</v>
      </c>
      <c r="AG35" s="166">
        <f t="shared" si="18"/>
        <v>20919.43263902806</v>
      </c>
      <c r="AH35" s="166">
        <f t="shared" si="18"/>
        <v>21965.404270979463</v>
      </c>
      <c r="AI35" s="166">
        <f t="shared" si="18"/>
        <v>23063.674484528437</v>
      </c>
      <c r="AJ35" s="166">
        <f t="shared" si="18"/>
        <v>24216.85820875486</v>
      </c>
      <c r="AK35" s="166">
        <f t="shared" si="18"/>
        <v>25427.701119192603</v>
      </c>
      <c r="AL35" s="166">
        <f t="shared" si="30"/>
        <v>26699.086175152235</v>
      </c>
      <c r="AM35" s="166">
        <f t="shared" si="30"/>
        <v>28034.04048390985</v>
      </c>
      <c r="AN35" s="166">
        <f t="shared" si="30"/>
        <v>29435.74250810534</v>
      </c>
      <c r="AO35" s="166">
        <f t="shared" si="30"/>
        <v>30907.52963351061</v>
      </c>
      <c r="AP35" s="166">
        <f t="shared" si="30"/>
        <v>32452.906115186142</v>
      </c>
      <c r="AQ35" s="166">
        <f t="shared" si="30"/>
        <v>34075.55142094545</v>
      </c>
      <c r="AR35" s="166">
        <f t="shared" si="30"/>
        <v>35779.32899199272</v>
      </c>
      <c r="AS35" s="166">
        <f t="shared" si="30"/>
        <v>37568.29544159236</v>
      </c>
      <c r="AT35" s="166">
        <f t="shared" si="30"/>
        <v>39446.71021367198</v>
      </c>
      <c r="AU35" s="167">
        <f t="shared" si="32"/>
        <v>41419.04572435558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3" customFormat="1" ht="15.75" customHeight="1">
      <c r="A36" s="7"/>
      <c r="B36" s="161" t="s">
        <v>150</v>
      </c>
      <c r="C36" s="162">
        <v>0.16666666666666666</v>
      </c>
      <c r="D36" s="235" t="s">
        <v>118</v>
      </c>
      <c r="E36" s="163">
        <v>1</v>
      </c>
      <c r="F36" s="168" t="s">
        <v>53</v>
      </c>
      <c r="G36" s="164">
        <v>5857.178762349115</v>
      </c>
      <c r="H36" s="164">
        <f t="shared" si="38"/>
        <v>6177.566440649611</v>
      </c>
      <c r="I36" s="166">
        <f t="shared" si="3"/>
        <v>6486.444762682092</v>
      </c>
      <c r="J36" s="166">
        <f t="shared" si="33"/>
        <v>6810.767000816197</v>
      </c>
      <c r="K36" s="166">
        <f aca="true" t="shared" si="39" ref="K36:Y36">J36*1.05</f>
        <v>7151.3053508570065</v>
      </c>
      <c r="L36" s="166">
        <f t="shared" si="39"/>
        <v>7508.870618399857</v>
      </c>
      <c r="M36" s="166">
        <f t="shared" si="39"/>
        <v>7884.314149319851</v>
      </c>
      <c r="N36" s="166">
        <f t="shared" si="39"/>
        <v>8278.529856785844</v>
      </c>
      <c r="O36" s="166">
        <f t="shared" si="39"/>
        <v>8692.456349625138</v>
      </c>
      <c r="P36" s="166">
        <f t="shared" si="39"/>
        <v>9127.079167106394</v>
      </c>
      <c r="Q36" s="166">
        <f t="shared" si="39"/>
        <v>9583.433125461714</v>
      </c>
      <c r="R36" s="166">
        <f t="shared" si="39"/>
        <v>10062.604781734799</v>
      </c>
      <c r="S36" s="166">
        <f t="shared" si="39"/>
        <v>10565.73502082154</v>
      </c>
      <c r="T36" s="166">
        <f t="shared" si="39"/>
        <v>11094.021771862617</v>
      </c>
      <c r="U36" s="166">
        <f t="shared" si="39"/>
        <v>11648.72286045575</v>
      </c>
      <c r="V36" s="166">
        <f t="shared" si="39"/>
        <v>12231.159003478537</v>
      </c>
      <c r="W36" s="166">
        <f t="shared" si="39"/>
        <v>12842.716953652463</v>
      </c>
      <c r="X36" s="166">
        <f t="shared" si="39"/>
        <v>13484.852801335088</v>
      </c>
      <c r="Y36" s="166">
        <f t="shared" si="39"/>
        <v>14159.095441401843</v>
      </c>
      <c r="Z36" s="166">
        <f aca="true" t="shared" si="40" ref="Z36:AK36">Y36*1.05</f>
        <v>14867.050213471935</v>
      </c>
      <c r="AA36" s="166">
        <f t="shared" si="40"/>
        <v>15610.402724145533</v>
      </c>
      <c r="AB36" s="166">
        <f t="shared" si="40"/>
        <v>16390.92286035281</v>
      </c>
      <c r="AC36" s="166">
        <f t="shared" si="40"/>
        <v>17210.46900337045</v>
      </c>
      <c r="AD36" s="166">
        <f t="shared" si="40"/>
        <v>18070.992453538973</v>
      </c>
      <c r="AE36" s="166">
        <f t="shared" si="40"/>
        <v>18974.542076215923</v>
      </c>
      <c r="AF36" s="166">
        <f t="shared" si="40"/>
        <v>19923.26918002672</v>
      </c>
      <c r="AG36" s="166">
        <f t="shared" si="40"/>
        <v>20919.43263902806</v>
      </c>
      <c r="AH36" s="166">
        <f t="shared" si="40"/>
        <v>21965.404270979463</v>
      </c>
      <c r="AI36" s="166">
        <f t="shared" si="40"/>
        <v>23063.674484528437</v>
      </c>
      <c r="AJ36" s="166">
        <f t="shared" si="40"/>
        <v>24216.85820875486</v>
      </c>
      <c r="AK36" s="166">
        <f t="shared" si="40"/>
        <v>25427.701119192603</v>
      </c>
      <c r="AL36" s="166">
        <f t="shared" si="30"/>
        <v>26699.086175152235</v>
      </c>
      <c r="AM36" s="166">
        <f t="shared" si="30"/>
        <v>28034.04048390985</v>
      </c>
      <c r="AN36" s="166">
        <f t="shared" si="30"/>
        <v>29435.74250810534</v>
      </c>
      <c r="AO36" s="166">
        <f t="shared" si="30"/>
        <v>30907.52963351061</v>
      </c>
      <c r="AP36" s="166">
        <f t="shared" si="30"/>
        <v>32452.906115186142</v>
      </c>
      <c r="AQ36" s="166">
        <f t="shared" si="30"/>
        <v>34075.55142094545</v>
      </c>
      <c r="AR36" s="166">
        <f t="shared" si="30"/>
        <v>35779.32899199272</v>
      </c>
      <c r="AS36" s="166">
        <f t="shared" si="30"/>
        <v>37568.29544159236</v>
      </c>
      <c r="AT36" s="166">
        <f t="shared" si="30"/>
        <v>39446.71021367198</v>
      </c>
      <c r="AU36" s="167">
        <f t="shared" si="32"/>
        <v>41419.04572435558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3" customFormat="1" ht="15.75" customHeight="1">
      <c r="A37" s="7"/>
      <c r="B37" s="161" t="s">
        <v>151</v>
      </c>
      <c r="C37" s="162">
        <v>0.16666666666666666</v>
      </c>
      <c r="D37" s="235" t="s">
        <v>118</v>
      </c>
      <c r="E37" s="163">
        <v>2</v>
      </c>
      <c r="F37" s="168" t="s">
        <v>9</v>
      </c>
      <c r="G37" s="164">
        <v>5857.178762349115</v>
      </c>
      <c r="H37" s="164">
        <f t="shared" si="38"/>
        <v>6177.566440649611</v>
      </c>
      <c r="I37" s="166">
        <f t="shared" si="3"/>
        <v>6486.444762682092</v>
      </c>
      <c r="J37" s="166">
        <f aca="true" t="shared" si="41" ref="J37:AK39">I37*1.05</f>
        <v>6810.767000816197</v>
      </c>
      <c r="K37" s="166">
        <f t="shared" si="41"/>
        <v>7151.3053508570065</v>
      </c>
      <c r="L37" s="166">
        <f t="shared" si="41"/>
        <v>7508.870618399857</v>
      </c>
      <c r="M37" s="166">
        <f t="shared" si="41"/>
        <v>7884.314149319851</v>
      </c>
      <c r="N37" s="166">
        <f t="shared" si="41"/>
        <v>8278.529856785844</v>
      </c>
      <c r="O37" s="166">
        <f t="shared" si="41"/>
        <v>8692.456349625138</v>
      </c>
      <c r="P37" s="166">
        <f t="shared" si="41"/>
        <v>9127.079167106394</v>
      </c>
      <c r="Q37" s="166">
        <f t="shared" si="41"/>
        <v>9583.433125461714</v>
      </c>
      <c r="R37" s="166">
        <f t="shared" si="41"/>
        <v>10062.604781734799</v>
      </c>
      <c r="S37" s="166">
        <f t="shared" si="41"/>
        <v>10565.73502082154</v>
      </c>
      <c r="T37" s="166">
        <f t="shared" si="41"/>
        <v>11094.021771862617</v>
      </c>
      <c r="U37" s="166">
        <f t="shared" si="41"/>
        <v>11648.72286045575</v>
      </c>
      <c r="V37" s="166">
        <f t="shared" si="41"/>
        <v>12231.159003478537</v>
      </c>
      <c r="W37" s="166">
        <f t="shared" si="41"/>
        <v>12842.716953652463</v>
      </c>
      <c r="X37" s="166">
        <f t="shared" si="41"/>
        <v>13484.852801335088</v>
      </c>
      <c r="Y37" s="166">
        <f t="shared" si="41"/>
        <v>14159.095441401843</v>
      </c>
      <c r="Z37" s="166">
        <f t="shared" si="41"/>
        <v>14867.050213471935</v>
      </c>
      <c r="AA37" s="166">
        <f t="shared" si="41"/>
        <v>15610.402724145533</v>
      </c>
      <c r="AB37" s="166">
        <f t="shared" si="41"/>
        <v>16390.92286035281</v>
      </c>
      <c r="AC37" s="166">
        <f t="shared" si="41"/>
        <v>17210.46900337045</v>
      </c>
      <c r="AD37" s="166">
        <f t="shared" si="41"/>
        <v>18070.992453538973</v>
      </c>
      <c r="AE37" s="166">
        <f t="shared" si="41"/>
        <v>18974.542076215923</v>
      </c>
      <c r="AF37" s="166">
        <f t="shared" si="41"/>
        <v>19923.26918002672</v>
      </c>
      <c r="AG37" s="166">
        <f t="shared" si="41"/>
        <v>20919.43263902806</v>
      </c>
      <c r="AH37" s="166">
        <f t="shared" si="41"/>
        <v>21965.404270979463</v>
      </c>
      <c r="AI37" s="166">
        <f t="shared" si="41"/>
        <v>23063.674484528437</v>
      </c>
      <c r="AJ37" s="166">
        <f t="shared" si="41"/>
        <v>24216.85820875486</v>
      </c>
      <c r="AK37" s="166">
        <f t="shared" si="41"/>
        <v>25427.701119192603</v>
      </c>
      <c r="AL37" s="166">
        <f t="shared" si="30"/>
        <v>26699.086175152235</v>
      </c>
      <c r="AM37" s="166">
        <f t="shared" si="30"/>
        <v>28034.04048390985</v>
      </c>
      <c r="AN37" s="166">
        <f t="shared" si="30"/>
        <v>29435.74250810534</v>
      </c>
      <c r="AO37" s="166">
        <f t="shared" si="30"/>
        <v>30907.52963351061</v>
      </c>
      <c r="AP37" s="166">
        <f t="shared" si="30"/>
        <v>32452.906115186142</v>
      </c>
      <c r="AQ37" s="166">
        <f t="shared" si="30"/>
        <v>34075.55142094545</v>
      </c>
      <c r="AR37" s="166">
        <f t="shared" si="30"/>
        <v>35779.32899199272</v>
      </c>
      <c r="AS37" s="166">
        <f t="shared" si="30"/>
        <v>37568.29544159236</v>
      </c>
      <c r="AT37" s="166">
        <f t="shared" si="30"/>
        <v>39446.71021367198</v>
      </c>
      <c r="AU37" s="167">
        <f t="shared" si="32"/>
        <v>41419.04572435558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23" customFormat="1" ht="15.75" customHeight="1" hidden="1">
      <c r="A38" s="8"/>
      <c r="B38" s="161" t="s">
        <v>30</v>
      </c>
      <c r="C38" s="162">
        <v>0.25</v>
      </c>
      <c r="D38" s="235" t="s">
        <v>118</v>
      </c>
      <c r="E38" s="163">
        <v>20</v>
      </c>
      <c r="F38" s="168" t="s">
        <v>54</v>
      </c>
      <c r="G38" s="164">
        <v>5857.178762349115</v>
      </c>
      <c r="H38" s="164">
        <f t="shared" si="38"/>
        <v>6177.566440649611</v>
      </c>
      <c r="I38" s="166">
        <f t="shared" si="3"/>
        <v>6486.444762682092</v>
      </c>
      <c r="J38" s="166">
        <f t="shared" si="41"/>
        <v>6810.767000816197</v>
      </c>
      <c r="K38" s="166">
        <f t="shared" si="41"/>
        <v>7151.3053508570065</v>
      </c>
      <c r="L38" s="166">
        <f t="shared" si="41"/>
        <v>7508.870618399857</v>
      </c>
      <c r="M38" s="166">
        <f t="shared" si="41"/>
        <v>7884.314149319851</v>
      </c>
      <c r="N38" s="166">
        <f t="shared" si="41"/>
        <v>8278.529856785844</v>
      </c>
      <c r="O38" s="166">
        <f t="shared" si="41"/>
        <v>8692.456349625138</v>
      </c>
      <c r="P38" s="166">
        <f t="shared" si="41"/>
        <v>9127.079167106394</v>
      </c>
      <c r="Q38" s="166">
        <f t="shared" si="41"/>
        <v>9583.433125461714</v>
      </c>
      <c r="R38" s="166">
        <f t="shared" si="41"/>
        <v>10062.604781734799</v>
      </c>
      <c r="S38" s="166">
        <f t="shared" si="41"/>
        <v>10565.73502082154</v>
      </c>
      <c r="T38" s="166">
        <f t="shared" si="41"/>
        <v>11094.021771862617</v>
      </c>
      <c r="U38" s="166">
        <f t="shared" si="41"/>
        <v>11648.72286045575</v>
      </c>
      <c r="V38" s="166">
        <f t="shared" si="41"/>
        <v>12231.159003478537</v>
      </c>
      <c r="W38" s="166">
        <f t="shared" si="41"/>
        <v>12842.716953652463</v>
      </c>
      <c r="X38" s="166">
        <f t="shared" si="41"/>
        <v>13484.852801335088</v>
      </c>
      <c r="Y38" s="166">
        <f t="shared" si="41"/>
        <v>14159.095441401843</v>
      </c>
      <c r="Z38" s="166">
        <f t="shared" si="41"/>
        <v>14867.050213471935</v>
      </c>
      <c r="AA38" s="166">
        <f t="shared" si="41"/>
        <v>15610.402724145533</v>
      </c>
      <c r="AB38" s="166">
        <f t="shared" si="41"/>
        <v>16390.92286035281</v>
      </c>
      <c r="AC38" s="166">
        <f t="shared" si="41"/>
        <v>17210.46900337045</v>
      </c>
      <c r="AD38" s="166">
        <f t="shared" si="41"/>
        <v>18070.992453538973</v>
      </c>
      <c r="AE38" s="166">
        <f t="shared" si="41"/>
        <v>18974.542076215923</v>
      </c>
      <c r="AF38" s="166">
        <f t="shared" si="41"/>
        <v>19923.26918002672</v>
      </c>
      <c r="AG38" s="166">
        <f t="shared" si="41"/>
        <v>20919.43263902806</v>
      </c>
      <c r="AH38" s="166">
        <f t="shared" si="41"/>
        <v>21965.404270979463</v>
      </c>
      <c r="AI38" s="166">
        <f t="shared" si="41"/>
        <v>23063.674484528437</v>
      </c>
      <c r="AJ38" s="166">
        <f t="shared" si="41"/>
        <v>24216.85820875486</v>
      </c>
      <c r="AK38" s="166">
        <f t="shared" si="41"/>
        <v>25427.701119192603</v>
      </c>
      <c r="AL38" s="166">
        <f t="shared" si="30"/>
        <v>26699.086175152235</v>
      </c>
      <c r="AM38" s="166">
        <f t="shared" si="30"/>
        <v>28034.04048390985</v>
      </c>
      <c r="AN38" s="166">
        <f t="shared" si="30"/>
        <v>29435.74250810534</v>
      </c>
      <c r="AO38" s="166">
        <f t="shared" si="30"/>
        <v>30907.52963351061</v>
      </c>
      <c r="AP38" s="166">
        <f t="shared" si="30"/>
        <v>32452.906115186142</v>
      </c>
      <c r="AQ38" s="166">
        <f t="shared" si="30"/>
        <v>34075.55142094545</v>
      </c>
      <c r="AR38" s="166">
        <f t="shared" si="30"/>
        <v>35779.32899199272</v>
      </c>
      <c r="AS38" s="166">
        <f t="shared" si="30"/>
        <v>37568.29544159236</v>
      </c>
      <c r="AT38" s="166">
        <f t="shared" si="30"/>
        <v>39446.71021367198</v>
      </c>
      <c r="AU38" s="167">
        <f t="shared" si="32"/>
        <v>41419.04572435558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13" customFormat="1" ht="15.75" customHeight="1">
      <c r="A39" s="7"/>
      <c r="B39" s="161" t="s">
        <v>152</v>
      </c>
      <c r="C39" s="162">
        <v>0.16666666666666666</v>
      </c>
      <c r="D39" s="235" t="s">
        <v>118</v>
      </c>
      <c r="E39" s="163">
        <v>1</v>
      </c>
      <c r="F39" s="168" t="s">
        <v>65</v>
      </c>
      <c r="G39" s="164">
        <v>5857.178762349115</v>
      </c>
      <c r="H39" s="164">
        <f t="shared" si="38"/>
        <v>6177.566440649611</v>
      </c>
      <c r="I39" s="166">
        <f t="shared" si="3"/>
        <v>6486.444762682092</v>
      </c>
      <c r="J39" s="166">
        <f t="shared" si="41"/>
        <v>6810.767000816197</v>
      </c>
      <c r="K39" s="166">
        <f t="shared" si="41"/>
        <v>7151.3053508570065</v>
      </c>
      <c r="L39" s="166">
        <f t="shared" si="41"/>
        <v>7508.870618399857</v>
      </c>
      <c r="M39" s="166">
        <f t="shared" si="41"/>
        <v>7884.314149319851</v>
      </c>
      <c r="N39" s="166">
        <f t="shared" si="41"/>
        <v>8278.529856785844</v>
      </c>
      <c r="O39" s="166">
        <f t="shared" si="41"/>
        <v>8692.456349625138</v>
      </c>
      <c r="P39" s="166">
        <f t="shared" si="41"/>
        <v>9127.079167106394</v>
      </c>
      <c r="Q39" s="166">
        <f t="shared" si="41"/>
        <v>9583.433125461714</v>
      </c>
      <c r="R39" s="166">
        <f t="shared" si="41"/>
        <v>10062.604781734799</v>
      </c>
      <c r="S39" s="166">
        <f t="shared" si="41"/>
        <v>10565.73502082154</v>
      </c>
      <c r="T39" s="166">
        <f t="shared" si="41"/>
        <v>11094.021771862617</v>
      </c>
      <c r="U39" s="166">
        <f t="shared" si="41"/>
        <v>11648.72286045575</v>
      </c>
      <c r="V39" s="166">
        <f t="shared" si="41"/>
        <v>12231.159003478537</v>
      </c>
      <c r="W39" s="166">
        <f t="shared" si="41"/>
        <v>12842.716953652463</v>
      </c>
      <c r="X39" s="166">
        <f t="shared" si="41"/>
        <v>13484.852801335088</v>
      </c>
      <c r="Y39" s="166">
        <f t="shared" si="41"/>
        <v>14159.095441401843</v>
      </c>
      <c r="Z39" s="166">
        <f t="shared" si="41"/>
        <v>14867.050213471935</v>
      </c>
      <c r="AA39" s="166">
        <f t="shared" si="41"/>
        <v>15610.402724145533</v>
      </c>
      <c r="AB39" s="166">
        <f t="shared" si="41"/>
        <v>16390.92286035281</v>
      </c>
      <c r="AC39" s="166">
        <f t="shared" si="41"/>
        <v>17210.46900337045</v>
      </c>
      <c r="AD39" s="166">
        <f t="shared" si="41"/>
        <v>18070.992453538973</v>
      </c>
      <c r="AE39" s="166">
        <f t="shared" si="41"/>
        <v>18974.542076215923</v>
      </c>
      <c r="AF39" s="166">
        <f t="shared" si="41"/>
        <v>19923.26918002672</v>
      </c>
      <c r="AG39" s="166">
        <f t="shared" si="41"/>
        <v>20919.43263902806</v>
      </c>
      <c r="AH39" s="166">
        <f t="shared" si="41"/>
        <v>21965.404270979463</v>
      </c>
      <c r="AI39" s="166">
        <f t="shared" si="41"/>
        <v>23063.674484528437</v>
      </c>
      <c r="AJ39" s="166">
        <f t="shared" si="41"/>
        <v>24216.85820875486</v>
      </c>
      <c r="AK39" s="166">
        <f t="shared" si="41"/>
        <v>25427.701119192603</v>
      </c>
      <c r="AL39" s="166">
        <f t="shared" si="30"/>
        <v>26699.086175152235</v>
      </c>
      <c r="AM39" s="166">
        <f t="shared" si="30"/>
        <v>28034.04048390985</v>
      </c>
      <c r="AN39" s="166">
        <f t="shared" si="30"/>
        <v>29435.74250810534</v>
      </c>
      <c r="AO39" s="166">
        <f t="shared" si="30"/>
        <v>30907.52963351061</v>
      </c>
      <c r="AP39" s="166">
        <f t="shared" si="30"/>
        <v>32452.906115186142</v>
      </c>
      <c r="AQ39" s="166">
        <f t="shared" si="30"/>
        <v>34075.55142094545</v>
      </c>
      <c r="AR39" s="166">
        <f t="shared" si="30"/>
        <v>35779.32899199272</v>
      </c>
      <c r="AS39" s="166">
        <f t="shared" si="30"/>
        <v>37568.29544159236</v>
      </c>
      <c r="AT39" s="166">
        <f t="shared" si="30"/>
        <v>39446.71021367198</v>
      </c>
      <c r="AU39" s="167">
        <f t="shared" si="32"/>
        <v>41419.04572435558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3" customFormat="1" ht="15.75" customHeight="1">
      <c r="A40" s="7"/>
      <c r="B40" s="161" t="s">
        <v>153</v>
      </c>
      <c r="C40" s="162">
        <v>0.16666666666666666</v>
      </c>
      <c r="D40" s="235" t="s">
        <v>118</v>
      </c>
      <c r="E40" s="163">
        <v>1</v>
      </c>
      <c r="F40" s="168" t="s">
        <v>66</v>
      </c>
      <c r="G40" s="164">
        <v>5857.178762349115</v>
      </c>
      <c r="H40" s="164">
        <f t="shared" si="38"/>
        <v>6177.566440649611</v>
      </c>
      <c r="I40" s="166">
        <f t="shared" si="3"/>
        <v>6486.444762682092</v>
      </c>
      <c r="J40" s="166">
        <f aca="true" t="shared" si="42" ref="J40:AK40">I40*1.05</f>
        <v>6810.767000816197</v>
      </c>
      <c r="K40" s="166">
        <f t="shared" si="42"/>
        <v>7151.3053508570065</v>
      </c>
      <c r="L40" s="166">
        <f t="shared" si="42"/>
        <v>7508.870618399857</v>
      </c>
      <c r="M40" s="166">
        <f t="shared" si="42"/>
        <v>7884.314149319851</v>
      </c>
      <c r="N40" s="166">
        <f t="shared" si="42"/>
        <v>8278.529856785844</v>
      </c>
      <c r="O40" s="166">
        <f t="shared" si="42"/>
        <v>8692.456349625138</v>
      </c>
      <c r="P40" s="166">
        <f t="shared" si="42"/>
        <v>9127.079167106394</v>
      </c>
      <c r="Q40" s="166">
        <f t="shared" si="42"/>
        <v>9583.433125461714</v>
      </c>
      <c r="R40" s="166">
        <f t="shared" si="42"/>
        <v>10062.604781734799</v>
      </c>
      <c r="S40" s="166">
        <f t="shared" si="42"/>
        <v>10565.73502082154</v>
      </c>
      <c r="T40" s="166">
        <f t="shared" si="42"/>
        <v>11094.021771862617</v>
      </c>
      <c r="U40" s="166">
        <f t="shared" si="42"/>
        <v>11648.72286045575</v>
      </c>
      <c r="V40" s="166">
        <f t="shared" si="42"/>
        <v>12231.159003478537</v>
      </c>
      <c r="W40" s="166">
        <f t="shared" si="42"/>
        <v>12842.716953652463</v>
      </c>
      <c r="X40" s="166">
        <f t="shared" si="42"/>
        <v>13484.852801335088</v>
      </c>
      <c r="Y40" s="166">
        <f t="shared" si="42"/>
        <v>14159.095441401843</v>
      </c>
      <c r="Z40" s="166">
        <f t="shared" si="42"/>
        <v>14867.050213471935</v>
      </c>
      <c r="AA40" s="166">
        <f t="shared" si="42"/>
        <v>15610.402724145533</v>
      </c>
      <c r="AB40" s="166">
        <f t="shared" si="42"/>
        <v>16390.92286035281</v>
      </c>
      <c r="AC40" s="166">
        <f t="shared" si="42"/>
        <v>17210.46900337045</v>
      </c>
      <c r="AD40" s="166">
        <f t="shared" si="42"/>
        <v>18070.992453538973</v>
      </c>
      <c r="AE40" s="166">
        <f t="shared" si="42"/>
        <v>18974.542076215923</v>
      </c>
      <c r="AF40" s="166">
        <f t="shared" si="42"/>
        <v>19923.26918002672</v>
      </c>
      <c r="AG40" s="166">
        <f t="shared" si="42"/>
        <v>20919.43263902806</v>
      </c>
      <c r="AH40" s="166">
        <f t="shared" si="42"/>
        <v>21965.404270979463</v>
      </c>
      <c r="AI40" s="166">
        <f t="shared" si="42"/>
        <v>23063.674484528437</v>
      </c>
      <c r="AJ40" s="166">
        <f t="shared" si="42"/>
        <v>24216.85820875486</v>
      </c>
      <c r="AK40" s="166">
        <f t="shared" si="42"/>
        <v>25427.701119192603</v>
      </c>
      <c r="AL40" s="166">
        <f t="shared" si="30"/>
        <v>26699.086175152235</v>
      </c>
      <c r="AM40" s="166">
        <f t="shared" si="30"/>
        <v>28034.04048390985</v>
      </c>
      <c r="AN40" s="166">
        <f t="shared" si="30"/>
        <v>29435.74250810534</v>
      </c>
      <c r="AO40" s="166">
        <f t="shared" si="30"/>
        <v>30907.52963351061</v>
      </c>
      <c r="AP40" s="166">
        <f t="shared" si="30"/>
        <v>32452.906115186142</v>
      </c>
      <c r="AQ40" s="166">
        <f t="shared" si="30"/>
        <v>34075.55142094545</v>
      </c>
      <c r="AR40" s="166">
        <f t="shared" si="30"/>
        <v>35779.32899199272</v>
      </c>
      <c r="AS40" s="166">
        <f t="shared" si="30"/>
        <v>37568.29544159236</v>
      </c>
      <c r="AT40" s="166">
        <f t="shared" si="30"/>
        <v>39446.71021367198</v>
      </c>
      <c r="AU40" s="167">
        <f t="shared" si="32"/>
        <v>41419.04572435558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3" customFormat="1" ht="15.75" customHeight="1" thickBot="1">
      <c r="A41" s="7"/>
      <c r="B41" s="169" t="s">
        <v>154</v>
      </c>
      <c r="C41" s="171">
        <v>0.16666666666666666</v>
      </c>
      <c r="D41" s="280" t="s">
        <v>118</v>
      </c>
      <c r="E41" s="172">
        <v>1</v>
      </c>
      <c r="F41" s="209" t="s">
        <v>67</v>
      </c>
      <c r="G41" s="229">
        <v>5857.178762349115</v>
      </c>
      <c r="H41" s="173">
        <f t="shared" si="38"/>
        <v>6177.566440649611</v>
      </c>
      <c r="I41" s="170">
        <f t="shared" si="3"/>
        <v>6486.444762682092</v>
      </c>
      <c r="J41" s="170">
        <f aca="true" t="shared" si="43" ref="J41:AK41">I41*1.05</f>
        <v>6810.767000816197</v>
      </c>
      <c r="K41" s="170">
        <f t="shared" si="43"/>
        <v>7151.3053508570065</v>
      </c>
      <c r="L41" s="170">
        <f t="shared" si="43"/>
        <v>7508.870618399857</v>
      </c>
      <c r="M41" s="170">
        <f t="shared" si="43"/>
        <v>7884.314149319851</v>
      </c>
      <c r="N41" s="170">
        <f t="shared" si="43"/>
        <v>8278.529856785844</v>
      </c>
      <c r="O41" s="170">
        <f t="shared" si="43"/>
        <v>8692.456349625138</v>
      </c>
      <c r="P41" s="170">
        <f t="shared" si="43"/>
        <v>9127.079167106394</v>
      </c>
      <c r="Q41" s="170">
        <f t="shared" si="43"/>
        <v>9583.433125461714</v>
      </c>
      <c r="R41" s="170">
        <f t="shared" si="43"/>
        <v>10062.604781734799</v>
      </c>
      <c r="S41" s="170">
        <f t="shared" si="43"/>
        <v>10565.73502082154</v>
      </c>
      <c r="T41" s="170">
        <f t="shared" si="43"/>
        <v>11094.021771862617</v>
      </c>
      <c r="U41" s="170">
        <f t="shared" si="43"/>
        <v>11648.72286045575</v>
      </c>
      <c r="V41" s="170">
        <f t="shared" si="43"/>
        <v>12231.159003478537</v>
      </c>
      <c r="W41" s="170">
        <f t="shared" si="43"/>
        <v>12842.716953652463</v>
      </c>
      <c r="X41" s="170">
        <f t="shared" si="43"/>
        <v>13484.852801335088</v>
      </c>
      <c r="Y41" s="170">
        <f t="shared" si="43"/>
        <v>14159.095441401843</v>
      </c>
      <c r="Z41" s="170">
        <f t="shared" si="43"/>
        <v>14867.050213471935</v>
      </c>
      <c r="AA41" s="170">
        <f t="shared" si="43"/>
        <v>15610.402724145533</v>
      </c>
      <c r="AB41" s="170">
        <f t="shared" si="43"/>
        <v>16390.92286035281</v>
      </c>
      <c r="AC41" s="170">
        <f t="shared" si="43"/>
        <v>17210.46900337045</v>
      </c>
      <c r="AD41" s="170">
        <f t="shared" si="43"/>
        <v>18070.992453538973</v>
      </c>
      <c r="AE41" s="170">
        <f t="shared" si="43"/>
        <v>18974.542076215923</v>
      </c>
      <c r="AF41" s="170">
        <f t="shared" si="43"/>
        <v>19923.26918002672</v>
      </c>
      <c r="AG41" s="170">
        <f t="shared" si="43"/>
        <v>20919.43263902806</v>
      </c>
      <c r="AH41" s="170">
        <f t="shared" si="43"/>
        <v>21965.404270979463</v>
      </c>
      <c r="AI41" s="170">
        <f t="shared" si="43"/>
        <v>23063.674484528437</v>
      </c>
      <c r="AJ41" s="170">
        <f t="shared" si="43"/>
        <v>24216.85820875486</v>
      </c>
      <c r="AK41" s="170">
        <f t="shared" si="43"/>
        <v>25427.701119192603</v>
      </c>
      <c r="AL41" s="170">
        <f t="shared" si="30"/>
        <v>26699.086175152235</v>
      </c>
      <c r="AM41" s="170">
        <f t="shared" si="30"/>
        <v>28034.04048390985</v>
      </c>
      <c r="AN41" s="170">
        <f t="shared" si="30"/>
        <v>29435.74250810534</v>
      </c>
      <c r="AO41" s="170">
        <f t="shared" si="30"/>
        <v>30907.52963351061</v>
      </c>
      <c r="AP41" s="170">
        <f t="shared" si="30"/>
        <v>32452.906115186142</v>
      </c>
      <c r="AQ41" s="170">
        <f t="shared" si="30"/>
        <v>34075.55142094545</v>
      </c>
      <c r="AR41" s="170">
        <f t="shared" si="30"/>
        <v>35779.32899199272</v>
      </c>
      <c r="AS41" s="170">
        <f t="shared" si="30"/>
        <v>37568.29544159236</v>
      </c>
      <c r="AT41" s="170">
        <f t="shared" si="30"/>
        <v>39446.71021367198</v>
      </c>
      <c r="AU41" s="210">
        <f t="shared" si="32"/>
        <v>41419.04572435558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47" s="3" customFormat="1" ht="15.75" customHeight="1" thickTop="1">
      <c r="A42" s="7"/>
      <c r="B42" s="17"/>
      <c r="C42" s="18"/>
      <c r="D42" s="18"/>
      <c r="E42" s="19"/>
      <c r="F42" s="20"/>
      <c r="G42" s="200"/>
      <c r="H42" s="21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115" s="15" customFormat="1" ht="18" thickBot="1">
      <c r="A43" s="7"/>
      <c r="B43" s="238" t="s">
        <v>121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3" customFormat="1" ht="20.25" customHeight="1" thickTop="1">
      <c r="A44" s="7"/>
      <c r="B44" s="240" t="s">
        <v>56</v>
      </c>
      <c r="C44" s="242" t="s">
        <v>115</v>
      </c>
      <c r="D44" s="242" t="s">
        <v>116</v>
      </c>
      <c r="E44" s="144"/>
      <c r="F44" s="244"/>
      <c r="G44" s="230" t="s">
        <v>124</v>
      </c>
      <c r="H44" s="174" t="s">
        <v>10</v>
      </c>
      <c r="I44" s="175" t="s">
        <v>11</v>
      </c>
      <c r="J44" s="175" t="s">
        <v>12</v>
      </c>
      <c r="K44" s="175" t="s">
        <v>13</v>
      </c>
      <c r="L44" s="175" t="s">
        <v>14</v>
      </c>
      <c r="M44" s="175" t="s">
        <v>15</v>
      </c>
      <c r="N44" s="175" t="s">
        <v>16</v>
      </c>
      <c r="O44" s="175" t="s">
        <v>18</v>
      </c>
      <c r="P44" s="175" t="s">
        <v>19</v>
      </c>
      <c r="Q44" s="175" t="s">
        <v>17</v>
      </c>
      <c r="R44" s="175" t="s">
        <v>21</v>
      </c>
      <c r="S44" s="175" t="s">
        <v>20</v>
      </c>
      <c r="T44" s="175" t="s">
        <v>22</v>
      </c>
      <c r="U44" s="175" t="s">
        <v>23</v>
      </c>
      <c r="V44" s="175" t="s">
        <v>24</v>
      </c>
      <c r="W44" s="175" t="s">
        <v>25</v>
      </c>
      <c r="X44" s="175" t="s">
        <v>26</v>
      </c>
      <c r="Y44" s="175" t="s">
        <v>27</v>
      </c>
      <c r="Z44" s="147">
        <v>19</v>
      </c>
      <c r="AA44" s="147">
        <v>20</v>
      </c>
      <c r="AB44" s="147">
        <v>21</v>
      </c>
      <c r="AC44" s="147">
        <v>22</v>
      </c>
      <c r="AD44" s="147">
        <v>23</v>
      </c>
      <c r="AE44" s="147">
        <v>24</v>
      </c>
      <c r="AF44" s="147">
        <v>25</v>
      </c>
      <c r="AG44" s="147">
        <v>26</v>
      </c>
      <c r="AH44" s="147">
        <v>27</v>
      </c>
      <c r="AI44" s="147">
        <v>28</v>
      </c>
      <c r="AJ44" s="147">
        <v>29</v>
      </c>
      <c r="AK44" s="147">
        <v>30</v>
      </c>
      <c r="AL44" s="147">
        <v>31</v>
      </c>
      <c r="AM44" s="147">
        <v>32</v>
      </c>
      <c r="AN44" s="147">
        <v>33</v>
      </c>
      <c r="AO44" s="147">
        <v>34</v>
      </c>
      <c r="AP44" s="147">
        <v>35</v>
      </c>
      <c r="AQ44" s="147">
        <v>36</v>
      </c>
      <c r="AR44" s="147">
        <v>37</v>
      </c>
      <c r="AS44" s="147">
        <v>38</v>
      </c>
      <c r="AT44" s="147">
        <v>39</v>
      </c>
      <c r="AU44" s="148">
        <v>40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3" customFormat="1" ht="15.75" customHeight="1" thickBot="1">
      <c r="A45" s="7"/>
      <c r="B45" s="241"/>
      <c r="C45" s="243"/>
      <c r="D45" s="243"/>
      <c r="E45" s="149" t="s">
        <v>60</v>
      </c>
      <c r="F45" s="245"/>
      <c r="G45" s="233">
        <v>2022</v>
      </c>
      <c r="H45" s="232"/>
      <c r="I45" s="150"/>
      <c r="J45" s="150"/>
      <c r="K45" s="150"/>
      <c r="L45" s="150"/>
      <c r="M45" s="150"/>
      <c r="N45" s="150"/>
      <c r="O45" s="150"/>
      <c r="P45" s="150"/>
      <c r="Q45" s="150"/>
      <c r="R45" s="151"/>
      <c r="S45" s="150"/>
      <c r="T45" s="150"/>
      <c r="U45" s="150"/>
      <c r="V45" s="150"/>
      <c r="W45" s="151"/>
      <c r="X45" s="151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3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3" customFormat="1" ht="16.5" customHeight="1" thickTop="1">
      <c r="A46" s="7"/>
      <c r="B46" s="154" t="s">
        <v>155</v>
      </c>
      <c r="C46" s="155">
        <v>0.3333333333333333</v>
      </c>
      <c r="D46" s="237" t="s">
        <v>101</v>
      </c>
      <c r="E46" s="156">
        <v>2</v>
      </c>
      <c r="F46" s="155" t="s">
        <v>0</v>
      </c>
      <c r="G46" s="157">
        <v>1809.128391321885</v>
      </c>
      <c r="H46" s="157">
        <f>+G46*5.47%+G46</f>
        <v>1908.087714327192</v>
      </c>
      <c r="I46" s="157">
        <f>H46*1.05</f>
        <v>2003.4921000435518</v>
      </c>
      <c r="J46" s="157">
        <f aca="true" t="shared" si="44" ref="J46:Y46">I46*1.05</f>
        <v>2103.6667050457295</v>
      </c>
      <c r="K46" s="157">
        <f t="shared" si="44"/>
        <v>2208.850040298016</v>
      </c>
      <c r="L46" s="157">
        <f t="shared" si="44"/>
        <v>2319.2925423129172</v>
      </c>
      <c r="M46" s="157">
        <f t="shared" si="44"/>
        <v>2435.2571694285634</v>
      </c>
      <c r="N46" s="157">
        <f t="shared" si="44"/>
        <v>2557.020027899992</v>
      </c>
      <c r="O46" s="157">
        <f t="shared" si="44"/>
        <v>2684.871029294992</v>
      </c>
      <c r="P46" s="157">
        <f t="shared" si="44"/>
        <v>2819.1145807597413</v>
      </c>
      <c r="Q46" s="157">
        <f t="shared" si="44"/>
        <v>2960.0703097977284</v>
      </c>
      <c r="R46" s="157">
        <f t="shared" si="44"/>
        <v>3108.073825287615</v>
      </c>
      <c r="S46" s="157">
        <f t="shared" si="44"/>
        <v>3263.477516551996</v>
      </c>
      <c r="T46" s="157">
        <f t="shared" si="44"/>
        <v>3426.651392379596</v>
      </c>
      <c r="U46" s="157">
        <f t="shared" si="44"/>
        <v>3597.983961998576</v>
      </c>
      <c r="V46" s="157">
        <f t="shared" si="44"/>
        <v>3777.883160098505</v>
      </c>
      <c r="W46" s="157">
        <f t="shared" si="44"/>
        <v>3966.7773181034304</v>
      </c>
      <c r="X46" s="157">
        <f t="shared" si="44"/>
        <v>4165.116184008602</v>
      </c>
      <c r="Y46" s="157">
        <f t="shared" si="44"/>
        <v>4373.371993209033</v>
      </c>
      <c r="Z46" s="157">
        <f aca="true" t="shared" si="45" ref="Z46:AU52">Y46*1.05</f>
        <v>4592.0405928694845</v>
      </c>
      <c r="AA46" s="157">
        <f t="shared" si="45"/>
        <v>4821.642622512959</v>
      </c>
      <c r="AB46" s="157">
        <f t="shared" si="45"/>
        <v>5062.724753638607</v>
      </c>
      <c r="AC46" s="157">
        <f t="shared" si="45"/>
        <v>5315.860991320537</v>
      </c>
      <c r="AD46" s="157">
        <f t="shared" si="45"/>
        <v>5581.654040886565</v>
      </c>
      <c r="AE46" s="157">
        <f t="shared" si="45"/>
        <v>5860.736742930893</v>
      </c>
      <c r="AF46" s="157">
        <f t="shared" si="45"/>
        <v>6153.773580077438</v>
      </c>
      <c r="AG46" s="157">
        <f t="shared" si="45"/>
        <v>6461.462259081311</v>
      </c>
      <c r="AH46" s="157">
        <f t="shared" si="45"/>
        <v>6784.535372035376</v>
      </c>
      <c r="AI46" s="157">
        <f t="shared" si="45"/>
        <v>7123.762140637145</v>
      </c>
      <c r="AJ46" s="157">
        <f t="shared" si="45"/>
        <v>7479.950247669003</v>
      </c>
      <c r="AK46" s="157">
        <f t="shared" si="45"/>
        <v>7853.947760052453</v>
      </c>
      <c r="AL46" s="158">
        <f t="shared" si="45"/>
        <v>8246.645148055077</v>
      </c>
      <c r="AM46" s="158">
        <f t="shared" si="45"/>
        <v>8658.97740545783</v>
      </c>
      <c r="AN46" s="158">
        <f t="shared" si="45"/>
        <v>9091.926275730722</v>
      </c>
      <c r="AO46" s="158">
        <f t="shared" si="45"/>
        <v>9546.522589517259</v>
      </c>
      <c r="AP46" s="158">
        <f t="shared" si="45"/>
        <v>10023.848718993122</v>
      </c>
      <c r="AQ46" s="158">
        <f t="shared" si="45"/>
        <v>10525.041154942779</v>
      </c>
      <c r="AR46" s="158">
        <f t="shared" si="45"/>
        <v>11051.293212689918</v>
      </c>
      <c r="AS46" s="158">
        <f t="shared" si="45"/>
        <v>11603.857873324414</v>
      </c>
      <c r="AT46" s="159">
        <f t="shared" si="45"/>
        <v>12184.050766990635</v>
      </c>
      <c r="AU46" s="160">
        <f t="shared" si="45"/>
        <v>12793.253305340168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3" customFormat="1" ht="18.75" customHeight="1">
      <c r="A47" s="7"/>
      <c r="B47" s="161" t="s">
        <v>156</v>
      </c>
      <c r="C47" s="162">
        <v>0.3333333333333333</v>
      </c>
      <c r="D47" s="234" t="s">
        <v>101</v>
      </c>
      <c r="E47" s="163">
        <v>25</v>
      </c>
      <c r="F47" s="162" t="s">
        <v>1</v>
      </c>
      <c r="G47" s="164">
        <v>1809.128391321885</v>
      </c>
      <c r="H47" s="164">
        <f aca="true" t="shared" si="46" ref="H47:H55">+G47*5.47%+G47</f>
        <v>1908.087714327192</v>
      </c>
      <c r="I47" s="164">
        <f aca="true" t="shared" si="47" ref="I47:I54">H47*1.05</f>
        <v>2003.4921000435518</v>
      </c>
      <c r="J47" s="164">
        <f aca="true" t="shared" si="48" ref="J47:Y47">I47*1.05</f>
        <v>2103.6667050457295</v>
      </c>
      <c r="K47" s="164">
        <f t="shared" si="48"/>
        <v>2208.850040298016</v>
      </c>
      <c r="L47" s="164">
        <f t="shared" si="48"/>
        <v>2319.2925423129172</v>
      </c>
      <c r="M47" s="164">
        <f t="shared" si="48"/>
        <v>2435.2571694285634</v>
      </c>
      <c r="N47" s="164">
        <f t="shared" si="48"/>
        <v>2557.020027899992</v>
      </c>
      <c r="O47" s="164">
        <f t="shared" si="48"/>
        <v>2684.871029294992</v>
      </c>
      <c r="P47" s="164">
        <f t="shared" si="48"/>
        <v>2819.1145807597413</v>
      </c>
      <c r="Q47" s="164">
        <f t="shared" si="48"/>
        <v>2960.0703097977284</v>
      </c>
      <c r="R47" s="164">
        <f t="shared" si="48"/>
        <v>3108.073825287615</v>
      </c>
      <c r="S47" s="164">
        <f t="shared" si="48"/>
        <v>3263.477516551996</v>
      </c>
      <c r="T47" s="164">
        <f t="shared" si="48"/>
        <v>3426.651392379596</v>
      </c>
      <c r="U47" s="164">
        <f t="shared" si="48"/>
        <v>3597.983961998576</v>
      </c>
      <c r="V47" s="164">
        <f t="shared" si="48"/>
        <v>3777.883160098505</v>
      </c>
      <c r="W47" s="164">
        <f t="shared" si="48"/>
        <v>3966.7773181034304</v>
      </c>
      <c r="X47" s="164">
        <f t="shared" si="48"/>
        <v>4165.116184008602</v>
      </c>
      <c r="Y47" s="164">
        <f t="shared" si="48"/>
        <v>4373.371993209033</v>
      </c>
      <c r="Z47" s="164">
        <f aca="true" t="shared" si="49" ref="Z47:AK47">Y47*1.05</f>
        <v>4592.0405928694845</v>
      </c>
      <c r="AA47" s="164">
        <f t="shared" si="49"/>
        <v>4821.642622512959</v>
      </c>
      <c r="AB47" s="164">
        <f t="shared" si="49"/>
        <v>5062.724753638607</v>
      </c>
      <c r="AC47" s="164">
        <f t="shared" si="49"/>
        <v>5315.860991320537</v>
      </c>
      <c r="AD47" s="164">
        <f t="shared" si="49"/>
        <v>5581.654040886565</v>
      </c>
      <c r="AE47" s="164">
        <f t="shared" si="49"/>
        <v>5860.736742930893</v>
      </c>
      <c r="AF47" s="164">
        <f t="shared" si="49"/>
        <v>6153.773580077438</v>
      </c>
      <c r="AG47" s="164">
        <f t="shared" si="49"/>
        <v>6461.462259081311</v>
      </c>
      <c r="AH47" s="164">
        <f t="shared" si="49"/>
        <v>6784.535372035376</v>
      </c>
      <c r="AI47" s="164">
        <f t="shared" si="49"/>
        <v>7123.762140637145</v>
      </c>
      <c r="AJ47" s="164">
        <f t="shared" si="49"/>
        <v>7479.950247669003</v>
      </c>
      <c r="AK47" s="164">
        <f t="shared" si="49"/>
        <v>7853.947760052453</v>
      </c>
      <c r="AL47" s="165">
        <f t="shared" si="45"/>
        <v>8246.645148055077</v>
      </c>
      <c r="AM47" s="165">
        <f t="shared" si="45"/>
        <v>8658.97740545783</v>
      </c>
      <c r="AN47" s="165">
        <f t="shared" si="45"/>
        <v>9091.926275730722</v>
      </c>
      <c r="AO47" s="165">
        <f t="shared" si="45"/>
        <v>9546.522589517259</v>
      </c>
      <c r="AP47" s="165">
        <f t="shared" si="45"/>
        <v>10023.848718993122</v>
      </c>
      <c r="AQ47" s="165">
        <f t="shared" si="45"/>
        <v>10525.041154942779</v>
      </c>
      <c r="AR47" s="165">
        <f t="shared" si="45"/>
        <v>11051.293212689918</v>
      </c>
      <c r="AS47" s="165">
        <f t="shared" si="45"/>
        <v>11603.857873324414</v>
      </c>
      <c r="AT47" s="166">
        <f t="shared" si="45"/>
        <v>12184.050766990635</v>
      </c>
      <c r="AU47" s="167">
        <f t="shared" si="45"/>
        <v>12793.253305340168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3" customFormat="1" ht="16.5" customHeight="1">
      <c r="A48" s="7"/>
      <c r="B48" s="161" t="s">
        <v>157</v>
      </c>
      <c r="C48" s="162">
        <v>0.3333333333333333</v>
      </c>
      <c r="D48" s="234" t="s">
        <v>101</v>
      </c>
      <c r="E48" s="163">
        <v>3</v>
      </c>
      <c r="F48" s="162" t="s">
        <v>2</v>
      </c>
      <c r="G48" s="164">
        <v>1809.128391321885</v>
      </c>
      <c r="H48" s="164">
        <f t="shared" si="46"/>
        <v>1908.087714327192</v>
      </c>
      <c r="I48" s="164">
        <f t="shared" si="47"/>
        <v>2003.4921000435518</v>
      </c>
      <c r="J48" s="164">
        <f aca="true" t="shared" si="50" ref="J48:Y48">I48*1.05</f>
        <v>2103.6667050457295</v>
      </c>
      <c r="K48" s="164">
        <f t="shared" si="50"/>
        <v>2208.850040298016</v>
      </c>
      <c r="L48" s="164">
        <f t="shared" si="50"/>
        <v>2319.2925423129172</v>
      </c>
      <c r="M48" s="164">
        <f t="shared" si="50"/>
        <v>2435.2571694285634</v>
      </c>
      <c r="N48" s="164">
        <f t="shared" si="50"/>
        <v>2557.020027899992</v>
      </c>
      <c r="O48" s="164">
        <f t="shared" si="50"/>
        <v>2684.871029294992</v>
      </c>
      <c r="P48" s="164">
        <f t="shared" si="50"/>
        <v>2819.1145807597413</v>
      </c>
      <c r="Q48" s="164">
        <f t="shared" si="50"/>
        <v>2960.0703097977284</v>
      </c>
      <c r="R48" s="164">
        <f t="shared" si="50"/>
        <v>3108.073825287615</v>
      </c>
      <c r="S48" s="164">
        <f t="shared" si="50"/>
        <v>3263.477516551996</v>
      </c>
      <c r="T48" s="164">
        <f t="shared" si="50"/>
        <v>3426.651392379596</v>
      </c>
      <c r="U48" s="164">
        <f t="shared" si="50"/>
        <v>3597.983961998576</v>
      </c>
      <c r="V48" s="164">
        <f t="shared" si="50"/>
        <v>3777.883160098505</v>
      </c>
      <c r="W48" s="164">
        <f t="shared" si="50"/>
        <v>3966.7773181034304</v>
      </c>
      <c r="X48" s="164">
        <f t="shared" si="50"/>
        <v>4165.116184008602</v>
      </c>
      <c r="Y48" s="164">
        <f t="shared" si="50"/>
        <v>4373.371993209033</v>
      </c>
      <c r="Z48" s="164">
        <f aca="true" t="shared" si="51" ref="Z48:AK48">Y48*1.05</f>
        <v>4592.0405928694845</v>
      </c>
      <c r="AA48" s="164">
        <f t="shared" si="51"/>
        <v>4821.642622512959</v>
      </c>
      <c r="AB48" s="164">
        <f t="shared" si="51"/>
        <v>5062.724753638607</v>
      </c>
      <c r="AC48" s="164">
        <f t="shared" si="51"/>
        <v>5315.860991320537</v>
      </c>
      <c r="AD48" s="164">
        <f t="shared" si="51"/>
        <v>5581.654040886565</v>
      </c>
      <c r="AE48" s="164">
        <f t="shared" si="51"/>
        <v>5860.736742930893</v>
      </c>
      <c r="AF48" s="164">
        <f t="shared" si="51"/>
        <v>6153.773580077438</v>
      </c>
      <c r="AG48" s="164">
        <f t="shared" si="51"/>
        <v>6461.462259081311</v>
      </c>
      <c r="AH48" s="164">
        <f t="shared" si="51"/>
        <v>6784.535372035376</v>
      </c>
      <c r="AI48" s="164">
        <f t="shared" si="51"/>
        <v>7123.762140637145</v>
      </c>
      <c r="AJ48" s="164">
        <f t="shared" si="51"/>
        <v>7479.950247669003</v>
      </c>
      <c r="AK48" s="164">
        <f t="shared" si="51"/>
        <v>7853.947760052453</v>
      </c>
      <c r="AL48" s="165">
        <f t="shared" si="45"/>
        <v>8246.645148055077</v>
      </c>
      <c r="AM48" s="165">
        <f t="shared" si="45"/>
        <v>8658.97740545783</v>
      </c>
      <c r="AN48" s="165">
        <f t="shared" si="45"/>
        <v>9091.926275730722</v>
      </c>
      <c r="AO48" s="165">
        <f t="shared" si="45"/>
        <v>9546.522589517259</v>
      </c>
      <c r="AP48" s="165">
        <f t="shared" si="45"/>
        <v>10023.848718993122</v>
      </c>
      <c r="AQ48" s="165">
        <f t="shared" si="45"/>
        <v>10525.041154942779</v>
      </c>
      <c r="AR48" s="165">
        <f t="shared" si="45"/>
        <v>11051.293212689918</v>
      </c>
      <c r="AS48" s="165">
        <f t="shared" si="45"/>
        <v>11603.857873324414</v>
      </c>
      <c r="AT48" s="166">
        <f t="shared" si="45"/>
        <v>12184.050766990635</v>
      </c>
      <c r="AU48" s="167">
        <f t="shared" si="45"/>
        <v>12793.253305340168</v>
      </c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3" customFormat="1" ht="17.25" customHeight="1">
      <c r="A49" s="7"/>
      <c r="B49" s="161" t="s">
        <v>158</v>
      </c>
      <c r="C49" s="162">
        <v>0.3333333333333333</v>
      </c>
      <c r="D49" s="234" t="s">
        <v>101</v>
      </c>
      <c r="E49" s="163">
        <v>2</v>
      </c>
      <c r="F49" s="168" t="s">
        <v>3</v>
      </c>
      <c r="G49" s="164">
        <v>1809.128391321885</v>
      </c>
      <c r="H49" s="164">
        <f t="shared" si="46"/>
        <v>1908.087714327192</v>
      </c>
      <c r="I49" s="166">
        <f t="shared" si="47"/>
        <v>2003.4921000435518</v>
      </c>
      <c r="J49" s="166">
        <f aca="true" t="shared" si="52" ref="J49:Y49">I49*1.05</f>
        <v>2103.6667050457295</v>
      </c>
      <c r="K49" s="166">
        <f t="shared" si="52"/>
        <v>2208.850040298016</v>
      </c>
      <c r="L49" s="166">
        <f t="shared" si="52"/>
        <v>2319.2925423129172</v>
      </c>
      <c r="M49" s="166">
        <f t="shared" si="52"/>
        <v>2435.2571694285634</v>
      </c>
      <c r="N49" s="166">
        <f t="shared" si="52"/>
        <v>2557.020027899992</v>
      </c>
      <c r="O49" s="166">
        <f t="shared" si="52"/>
        <v>2684.871029294992</v>
      </c>
      <c r="P49" s="166">
        <f t="shared" si="52"/>
        <v>2819.1145807597413</v>
      </c>
      <c r="Q49" s="166">
        <f t="shared" si="52"/>
        <v>2960.0703097977284</v>
      </c>
      <c r="R49" s="166">
        <f t="shared" si="52"/>
        <v>3108.073825287615</v>
      </c>
      <c r="S49" s="166">
        <f t="shared" si="52"/>
        <v>3263.477516551996</v>
      </c>
      <c r="T49" s="166">
        <f t="shared" si="52"/>
        <v>3426.651392379596</v>
      </c>
      <c r="U49" s="166">
        <f t="shared" si="52"/>
        <v>3597.983961998576</v>
      </c>
      <c r="V49" s="166">
        <f t="shared" si="52"/>
        <v>3777.883160098505</v>
      </c>
      <c r="W49" s="166">
        <f t="shared" si="52"/>
        <v>3966.7773181034304</v>
      </c>
      <c r="X49" s="166">
        <f t="shared" si="52"/>
        <v>4165.116184008602</v>
      </c>
      <c r="Y49" s="166">
        <f t="shared" si="52"/>
        <v>4373.371993209033</v>
      </c>
      <c r="Z49" s="166">
        <f aca="true" t="shared" si="53" ref="Z49:AK49">Y49*1.05</f>
        <v>4592.0405928694845</v>
      </c>
      <c r="AA49" s="166">
        <f t="shared" si="53"/>
        <v>4821.642622512959</v>
      </c>
      <c r="AB49" s="166">
        <f t="shared" si="53"/>
        <v>5062.724753638607</v>
      </c>
      <c r="AC49" s="166">
        <f t="shared" si="53"/>
        <v>5315.860991320537</v>
      </c>
      <c r="AD49" s="166">
        <f t="shared" si="53"/>
        <v>5581.654040886565</v>
      </c>
      <c r="AE49" s="166">
        <f t="shared" si="53"/>
        <v>5860.736742930893</v>
      </c>
      <c r="AF49" s="166">
        <f t="shared" si="53"/>
        <v>6153.773580077438</v>
      </c>
      <c r="AG49" s="166">
        <f t="shared" si="53"/>
        <v>6461.462259081311</v>
      </c>
      <c r="AH49" s="166">
        <f t="shared" si="53"/>
        <v>6784.535372035376</v>
      </c>
      <c r="AI49" s="166">
        <f t="shared" si="53"/>
        <v>7123.762140637145</v>
      </c>
      <c r="AJ49" s="166">
        <f t="shared" si="53"/>
        <v>7479.950247669003</v>
      </c>
      <c r="AK49" s="166">
        <f t="shared" si="53"/>
        <v>7853.947760052453</v>
      </c>
      <c r="AL49" s="166">
        <f t="shared" si="45"/>
        <v>8246.645148055077</v>
      </c>
      <c r="AM49" s="166">
        <f t="shared" si="45"/>
        <v>8658.97740545783</v>
      </c>
      <c r="AN49" s="166">
        <f t="shared" si="45"/>
        <v>9091.926275730722</v>
      </c>
      <c r="AO49" s="166">
        <f t="shared" si="45"/>
        <v>9546.522589517259</v>
      </c>
      <c r="AP49" s="166">
        <f t="shared" si="45"/>
        <v>10023.848718993122</v>
      </c>
      <c r="AQ49" s="166">
        <f t="shared" si="45"/>
        <v>10525.041154942779</v>
      </c>
      <c r="AR49" s="166">
        <f t="shared" si="45"/>
        <v>11051.293212689918</v>
      </c>
      <c r="AS49" s="166">
        <f t="shared" si="45"/>
        <v>11603.857873324414</v>
      </c>
      <c r="AT49" s="166">
        <f t="shared" si="45"/>
        <v>12184.050766990635</v>
      </c>
      <c r="AU49" s="167">
        <f t="shared" si="45"/>
        <v>12793.253305340168</v>
      </c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3" customFormat="1" ht="14.25" customHeight="1">
      <c r="A50" s="7"/>
      <c r="B50" s="161" t="s">
        <v>159</v>
      </c>
      <c r="C50" s="162">
        <v>0.16666666666666666</v>
      </c>
      <c r="D50" s="235" t="s">
        <v>119</v>
      </c>
      <c r="E50" s="163">
        <v>2</v>
      </c>
      <c r="F50" s="162" t="s">
        <v>4</v>
      </c>
      <c r="G50" s="164">
        <v>2402.9830221313605</v>
      </c>
      <c r="H50" s="164">
        <f>+G50*5.47%+G50-0.01</f>
        <v>2534.416193441946</v>
      </c>
      <c r="I50" s="166">
        <f t="shared" si="47"/>
        <v>2661.137003114043</v>
      </c>
      <c r="J50" s="166">
        <f aca="true" t="shared" si="54" ref="J50:AK50">I50*1.05</f>
        <v>2794.1938532697454</v>
      </c>
      <c r="K50" s="166">
        <f t="shared" si="54"/>
        <v>2933.9035459332326</v>
      </c>
      <c r="L50" s="166">
        <f t="shared" si="54"/>
        <v>3080.5987232298944</v>
      </c>
      <c r="M50" s="166">
        <f t="shared" si="54"/>
        <v>3234.628659391389</v>
      </c>
      <c r="N50" s="166">
        <f t="shared" si="54"/>
        <v>3396.360092360959</v>
      </c>
      <c r="O50" s="166">
        <f t="shared" si="54"/>
        <v>3566.178096979007</v>
      </c>
      <c r="P50" s="166">
        <f t="shared" si="54"/>
        <v>3744.4870018279576</v>
      </c>
      <c r="Q50" s="166">
        <f t="shared" si="54"/>
        <v>3931.711351919356</v>
      </c>
      <c r="R50" s="166">
        <f t="shared" si="54"/>
        <v>4128.296919515324</v>
      </c>
      <c r="S50" s="166">
        <f t="shared" si="54"/>
        <v>4334.71176549109</v>
      </c>
      <c r="T50" s="166">
        <f t="shared" si="54"/>
        <v>4551.447353765645</v>
      </c>
      <c r="U50" s="166">
        <f t="shared" si="54"/>
        <v>4779.019721453928</v>
      </c>
      <c r="V50" s="166">
        <f t="shared" si="54"/>
        <v>5017.970707526624</v>
      </c>
      <c r="W50" s="166">
        <f t="shared" si="54"/>
        <v>5268.869242902955</v>
      </c>
      <c r="X50" s="166">
        <f t="shared" si="54"/>
        <v>5532.312705048103</v>
      </c>
      <c r="Y50" s="166">
        <f t="shared" si="54"/>
        <v>5808.928340300509</v>
      </c>
      <c r="Z50" s="166">
        <f t="shared" si="54"/>
        <v>6099.374757315535</v>
      </c>
      <c r="AA50" s="166">
        <f t="shared" si="54"/>
        <v>6404.343495181312</v>
      </c>
      <c r="AB50" s="166">
        <f t="shared" si="54"/>
        <v>6724.560669940378</v>
      </c>
      <c r="AC50" s="166">
        <f t="shared" si="54"/>
        <v>7060.788703437397</v>
      </c>
      <c r="AD50" s="166">
        <f t="shared" si="54"/>
        <v>7413.828138609268</v>
      </c>
      <c r="AE50" s="166">
        <f t="shared" si="54"/>
        <v>7784.519545539732</v>
      </c>
      <c r="AF50" s="166">
        <f t="shared" si="54"/>
        <v>8173.745522816718</v>
      </c>
      <c r="AG50" s="166">
        <f t="shared" si="54"/>
        <v>8582.432798957554</v>
      </c>
      <c r="AH50" s="166">
        <f t="shared" si="54"/>
        <v>9011.554438905432</v>
      </c>
      <c r="AI50" s="166">
        <f t="shared" si="54"/>
        <v>9462.132160850704</v>
      </c>
      <c r="AJ50" s="166">
        <f t="shared" si="54"/>
        <v>9935.23876889324</v>
      </c>
      <c r="AK50" s="166">
        <f t="shared" si="54"/>
        <v>10432.000707337902</v>
      </c>
      <c r="AL50" s="166">
        <f t="shared" si="45"/>
        <v>10953.600742704797</v>
      </c>
      <c r="AM50" s="166">
        <f t="shared" si="45"/>
        <v>11501.280779840037</v>
      </c>
      <c r="AN50" s="166">
        <f t="shared" si="45"/>
        <v>12076.34481883204</v>
      </c>
      <c r="AO50" s="166">
        <f t="shared" si="45"/>
        <v>12680.162059773642</v>
      </c>
      <c r="AP50" s="166">
        <f t="shared" si="45"/>
        <v>13314.170162762324</v>
      </c>
      <c r="AQ50" s="166">
        <f t="shared" si="45"/>
        <v>13979.878670900442</v>
      </c>
      <c r="AR50" s="166">
        <f t="shared" si="45"/>
        <v>14678.872604445465</v>
      </c>
      <c r="AS50" s="166">
        <f t="shared" si="45"/>
        <v>15412.81623466774</v>
      </c>
      <c r="AT50" s="166">
        <f t="shared" si="45"/>
        <v>16183.457046401129</v>
      </c>
      <c r="AU50" s="167">
        <f t="shared" si="45"/>
        <v>16992.629898721185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3" customFormat="1" ht="15.75" customHeight="1">
      <c r="A51" s="7"/>
      <c r="B51" s="161" t="s">
        <v>160</v>
      </c>
      <c r="C51" s="162">
        <v>0.3333333333333333</v>
      </c>
      <c r="D51" s="234" t="s">
        <v>101</v>
      </c>
      <c r="E51" s="163">
        <v>40</v>
      </c>
      <c r="F51" s="162" t="s">
        <v>5</v>
      </c>
      <c r="G51" s="164">
        <v>2071.8009980857196</v>
      </c>
      <c r="H51" s="164">
        <f t="shared" si="46"/>
        <v>2185.1285126810085</v>
      </c>
      <c r="I51" s="166">
        <f>H51*1.05+0.01</f>
        <v>2294.3949383150593</v>
      </c>
      <c r="J51" s="166">
        <f>I51*1.05+0.01</f>
        <v>2409.1246852308127</v>
      </c>
      <c r="K51" s="166">
        <f aca="true" t="shared" si="55" ref="K51:Y51">J51*1.05</f>
        <v>2529.5809194923536</v>
      </c>
      <c r="L51" s="166">
        <f t="shared" si="55"/>
        <v>2656.0599654669713</v>
      </c>
      <c r="M51" s="166">
        <f t="shared" si="55"/>
        <v>2788.86296374032</v>
      </c>
      <c r="N51" s="166">
        <f t="shared" si="55"/>
        <v>2928.306111927336</v>
      </c>
      <c r="O51" s="166">
        <f t="shared" si="55"/>
        <v>3074.721417523703</v>
      </c>
      <c r="P51" s="166">
        <f t="shared" si="55"/>
        <v>3228.4574883998885</v>
      </c>
      <c r="Q51" s="166">
        <f t="shared" si="55"/>
        <v>3389.880362819883</v>
      </c>
      <c r="R51" s="166">
        <f t="shared" si="55"/>
        <v>3559.3743809608773</v>
      </c>
      <c r="S51" s="166">
        <f t="shared" si="55"/>
        <v>3737.3431000089213</v>
      </c>
      <c r="T51" s="166">
        <f t="shared" si="55"/>
        <v>3924.2102550093673</v>
      </c>
      <c r="U51" s="166">
        <f t="shared" si="55"/>
        <v>4120.420767759836</v>
      </c>
      <c r="V51" s="166">
        <f t="shared" si="55"/>
        <v>4326.441806147828</v>
      </c>
      <c r="W51" s="166">
        <f t="shared" si="55"/>
        <v>4542.76389645522</v>
      </c>
      <c r="X51" s="166">
        <f t="shared" si="55"/>
        <v>4769.902091277981</v>
      </c>
      <c r="Y51" s="166">
        <f t="shared" si="55"/>
        <v>5008.39719584188</v>
      </c>
      <c r="Z51" s="166">
        <f aca="true" t="shared" si="56" ref="Z51:AK51">Y51*1.05</f>
        <v>5258.817055633974</v>
      </c>
      <c r="AA51" s="166">
        <f t="shared" si="56"/>
        <v>5521.757908415672</v>
      </c>
      <c r="AB51" s="166">
        <f t="shared" si="56"/>
        <v>5797.845803836456</v>
      </c>
      <c r="AC51" s="166">
        <f t="shared" si="56"/>
        <v>6087.738094028279</v>
      </c>
      <c r="AD51" s="166">
        <f t="shared" si="56"/>
        <v>6392.124998729693</v>
      </c>
      <c r="AE51" s="166">
        <f t="shared" si="56"/>
        <v>6711.7312486661785</v>
      </c>
      <c r="AF51" s="166">
        <f t="shared" si="56"/>
        <v>7047.317811099488</v>
      </c>
      <c r="AG51" s="166">
        <f t="shared" si="56"/>
        <v>7399.683701654462</v>
      </c>
      <c r="AH51" s="166">
        <f t="shared" si="56"/>
        <v>7769.667886737186</v>
      </c>
      <c r="AI51" s="166">
        <f t="shared" si="56"/>
        <v>8158.151281074045</v>
      </c>
      <c r="AJ51" s="166">
        <f t="shared" si="56"/>
        <v>8566.058845127747</v>
      </c>
      <c r="AK51" s="166">
        <f t="shared" si="56"/>
        <v>8994.361787384136</v>
      </c>
      <c r="AL51" s="166">
        <f t="shared" si="45"/>
        <v>9444.079876753343</v>
      </c>
      <c r="AM51" s="166">
        <f t="shared" si="45"/>
        <v>9916.28387059101</v>
      </c>
      <c r="AN51" s="166">
        <f t="shared" si="45"/>
        <v>10412.098064120562</v>
      </c>
      <c r="AO51" s="166">
        <f t="shared" si="45"/>
        <v>10932.702967326592</v>
      </c>
      <c r="AP51" s="166">
        <f t="shared" si="45"/>
        <v>11479.33811569292</v>
      </c>
      <c r="AQ51" s="166">
        <f t="shared" si="45"/>
        <v>12053.305021477567</v>
      </c>
      <c r="AR51" s="166">
        <f t="shared" si="45"/>
        <v>12655.970272551445</v>
      </c>
      <c r="AS51" s="166">
        <f t="shared" si="45"/>
        <v>13288.768786179018</v>
      </c>
      <c r="AT51" s="166">
        <f t="shared" si="45"/>
        <v>13953.20722548797</v>
      </c>
      <c r="AU51" s="167">
        <f t="shared" si="45"/>
        <v>14650.867586762368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3" customFormat="1" ht="16.5" customHeight="1">
      <c r="A52" s="7"/>
      <c r="B52" s="161" t="s">
        <v>161</v>
      </c>
      <c r="C52" s="162">
        <v>0.3333333333333333</v>
      </c>
      <c r="D52" s="234" t="s">
        <v>101</v>
      </c>
      <c r="E52" s="163">
        <v>2</v>
      </c>
      <c r="F52" s="162" t="s">
        <v>6</v>
      </c>
      <c r="G52" s="164">
        <v>1809.128391321885</v>
      </c>
      <c r="H52" s="164">
        <f t="shared" si="46"/>
        <v>1908.087714327192</v>
      </c>
      <c r="I52" s="166">
        <f t="shared" si="47"/>
        <v>2003.4921000435518</v>
      </c>
      <c r="J52" s="166">
        <f aca="true" t="shared" si="57" ref="J52:Y55">I52*1.05</f>
        <v>2103.6667050457295</v>
      </c>
      <c r="K52" s="166">
        <f t="shared" si="57"/>
        <v>2208.850040298016</v>
      </c>
      <c r="L52" s="166">
        <f t="shared" si="57"/>
        <v>2319.2925423129172</v>
      </c>
      <c r="M52" s="166">
        <f t="shared" si="57"/>
        <v>2435.2571694285634</v>
      </c>
      <c r="N52" s="166">
        <f t="shared" si="57"/>
        <v>2557.020027899992</v>
      </c>
      <c r="O52" s="166">
        <f t="shared" si="57"/>
        <v>2684.871029294992</v>
      </c>
      <c r="P52" s="166">
        <f t="shared" si="57"/>
        <v>2819.1145807597413</v>
      </c>
      <c r="Q52" s="166">
        <f t="shared" si="57"/>
        <v>2960.0703097977284</v>
      </c>
      <c r="R52" s="166">
        <f t="shared" si="57"/>
        <v>3108.073825287615</v>
      </c>
      <c r="S52" s="166">
        <f t="shared" si="57"/>
        <v>3263.477516551996</v>
      </c>
      <c r="T52" s="166">
        <f t="shared" si="57"/>
        <v>3426.651392379596</v>
      </c>
      <c r="U52" s="166">
        <f t="shared" si="57"/>
        <v>3597.983961998576</v>
      </c>
      <c r="V52" s="166">
        <f t="shared" si="57"/>
        <v>3777.883160098505</v>
      </c>
      <c r="W52" s="166">
        <f t="shared" si="57"/>
        <v>3966.7773181034304</v>
      </c>
      <c r="X52" s="166">
        <f t="shared" si="57"/>
        <v>4165.116184008602</v>
      </c>
      <c r="Y52" s="166">
        <f t="shared" si="57"/>
        <v>4373.371993209033</v>
      </c>
      <c r="Z52" s="166">
        <f aca="true" t="shared" si="58" ref="Z52:AK55">Y52*1.05</f>
        <v>4592.0405928694845</v>
      </c>
      <c r="AA52" s="166">
        <f t="shared" si="58"/>
        <v>4821.642622512959</v>
      </c>
      <c r="AB52" s="166">
        <f t="shared" si="58"/>
        <v>5062.724753638607</v>
      </c>
      <c r="AC52" s="166">
        <f t="shared" si="58"/>
        <v>5315.860991320537</v>
      </c>
      <c r="AD52" s="166">
        <f t="shared" si="58"/>
        <v>5581.654040886565</v>
      </c>
      <c r="AE52" s="166">
        <f t="shared" si="58"/>
        <v>5860.736742930893</v>
      </c>
      <c r="AF52" s="166">
        <f t="shared" si="58"/>
        <v>6153.773580077438</v>
      </c>
      <c r="AG52" s="166">
        <f t="shared" si="58"/>
        <v>6461.462259081311</v>
      </c>
      <c r="AH52" s="166">
        <f t="shared" si="58"/>
        <v>6784.535372035376</v>
      </c>
      <c r="AI52" s="166">
        <f t="shared" si="58"/>
        <v>7123.762140637145</v>
      </c>
      <c r="AJ52" s="166">
        <f t="shared" si="58"/>
        <v>7479.950247669003</v>
      </c>
      <c r="AK52" s="166">
        <f t="shared" si="58"/>
        <v>7853.947760052453</v>
      </c>
      <c r="AL52" s="166">
        <f t="shared" si="45"/>
        <v>8246.645148055077</v>
      </c>
      <c r="AM52" s="166">
        <f t="shared" si="45"/>
        <v>8658.97740545783</v>
      </c>
      <c r="AN52" s="166">
        <f t="shared" si="45"/>
        <v>9091.926275730722</v>
      </c>
      <c r="AO52" s="166">
        <f t="shared" si="45"/>
        <v>9546.522589517259</v>
      </c>
      <c r="AP52" s="166">
        <f t="shared" si="45"/>
        <v>10023.848718993122</v>
      </c>
      <c r="AQ52" s="166">
        <f t="shared" si="45"/>
        <v>10525.041154942779</v>
      </c>
      <c r="AR52" s="166">
        <f t="shared" si="45"/>
        <v>11051.293212689918</v>
      </c>
      <c r="AS52" s="166">
        <f t="shared" si="45"/>
        <v>11603.857873324414</v>
      </c>
      <c r="AT52" s="166">
        <f t="shared" si="45"/>
        <v>12184.050766990635</v>
      </c>
      <c r="AU52" s="167">
        <f t="shared" si="45"/>
        <v>12793.253305340168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3" customFormat="1" ht="16.5" customHeight="1">
      <c r="A53" s="7"/>
      <c r="B53" s="161" t="s">
        <v>162</v>
      </c>
      <c r="C53" s="162">
        <v>0.3333333333333333</v>
      </c>
      <c r="D53" s="234" t="s">
        <v>101</v>
      </c>
      <c r="E53" s="163">
        <v>1</v>
      </c>
      <c r="F53" s="168" t="s">
        <v>7</v>
      </c>
      <c r="G53" s="164">
        <v>1809.128391321885</v>
      </c>
      <c r="H53" s="164">
        <f t="shared" si="46"/>
        <v>1908.087714327192</v>
      </c>
      <c r="I53" s="166">
        <f t="shared" si="47"/>
        <v>2003.4921000435518</v>
      </c>
      <c r="J53" s="166">
        <f t="shared" si="57"/>
        <v>2103.6667050457295</v>
      </c>
      <c r="K53" s="166">
        <f t="shared" si="57"/>
        <v>2208.850040298016</v>
      </c>
      <c r="L53" s="166">
        <f t="shared" si="57"/>
        <v>2319.2925423129172</v>
      </c>
      <c r="M53" s="166">
        <f t="shared" si="57"/>
        <v>2435.2571694285634</v>
      </c>
      <c r="N53" s="166">
        <f t="shared" si="57"/>
        <v>2557.020027899992</v>
      </c>
      <c r="O53" s="166">
        <f t="shared" si="57"/>
        <v>2684.871029294992</v>
      </c>
      <c r="P53" s="166">
        <f t="shared" si="57"/>
        <v>2819.1145807597413</v>
      </c>
      <c r="Q53" s="166">
        <f t="shared" si="57"/>
        <v>2960.0703097977284</v>
      </c>
      <c r="R53" s="166">
        <f t="shared" si="57"/>
        <v>3108.073825287615</v>
      </c>
      <c r="S53" s="166">
        <f t="shared" si="57"/>
        <v>3263.477516551996</v>
      </c>
      <c r="T53" s="166">
        <f t="shared" si="57"/>
        <v>3426.651392379596</v>
      </c>
      <c r="U53" s="166">
        <f t="shared" si="57"/>
        <v>3597.983961998576</v>
      </c>
      <c r="V53" s="166">
        <f t="shared" si="57"/>
        <v>3777.883160098505</v>
      </c>
      <c r="W53" s="166">
        <f t="shared" si="57"/>
        <v>3966.7773181034304</v>
      </c>
      <c r="X53" s="166">
        <f t="shared" si="57"/>
        <v>4165.116184008602</v>
      </c>
      <c r="Y53" s="166">
        <f t="shared" si="57"/>
        <v>4373.371993209033</v>
      </c>
      <c r="Z53" s="166">
        <f t="shared" si="58"/>
        <v>4592.0405928694845</v>
      </c>
      <c r="AA53" s="166">
        <f t="shared" si="58"/>
        <v>4821.642622512959</v>
      </c>
      <c r="AB53" s="166">
        <f t="shared" si="58"/>
        <v>5062.724753638607</v>
      </c>
      <c r="AC53" s="166">
        <f t="shared" si="58"/>
        <v>5315.860991320537</v>
      </c>
      <c r="AD53" s="166">
        <f t="shared" si="58"/>
        <v>5581.654040886565</v>
      </c>
      <c r="AE53" s="166">
        <f t="shared" si="58"/>
        <v>5860.736742930893</v>
      </c>
      <c r="AF53" s="166">
        <f t="shared" si="58"/>
        <v>6153.773580077438</v>
      </c>
      <c r="AG53" s="166">
        <f t="shared" si="58"/>
        <v>6461.462259081311</v>
      </c>
      <c r="AH53" s="166">
        <f t="shared" si="58"/>
        <v>6784.535372035376</v>
      </c>
      <c r="AI53" s="166">
        <f t="shared" si="58"/>
        <v>7123.762140637145</v>
      </c>
      <c r="AJ53" s="166">
        <f t="shared" si="58"/>
        <v>7479.950247669003</v>
      </c>
      <c r="AK53" s="166">
        <f t="shared" si="58"/>
        <v>7853.947760052453</v>
      </c>
      <c r="AL53" s="166">
        <f aca="true" t="shared" si="59" ref="AL53:AU53">AK53*1.05</f>
        <v>8246.645148055077</v>
      </c>
      <c r="AM53" s="166">
        <f t="shared" si="59"/>
        <v>8658.97740545783</v>
      </c>
      <c r="AN53" s="166">
        <f t="shared" si="59"/>
        <v>9091.926275730722</v>
      </c>
      <c r="AO53" s="166">
        <f t="shared" si="59"/>
        <v>9546.522589517259</v>
      </c>
      <c r="AP53" s="166">
        <f t="shared" si="59"/>
        <v>10023.848718993122</v>
      </c>
      <c r="AQ53" s="166">
        <f t="shared" si="59"/>
        <v>10525.041154942779</v>
      </c>
      <c r="AR53" s="166">
        <f t="shared" si="59"/>
        <v>11051.293212689918</v>
      </c>
      <c r="AS53" s="166">
        <f t="shared" si="59"/>
        <v>11603.857873324414</v>
      </c>
      <c r="AT53" s="166">
        <f t="shared" si="59"/>
        <v>12184.050766990635</v>
      </c>
      <c r="AU53" s="167">
        <f t="shared" si="59"/>
        <v>12793.253305340168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3" customFormat="1" ht="16.5" customHeight="1">
      <c r="A54" s="7"/>
      <c r="B54" s="205" t="s">
        <v>163</v>
      </c>
      <c r="C54" s="162">
        <v>0.3333333333333333</v>
      </c>
      <c r="D54" s="234" t="s">
        <v>101</v>
      </c>
      <c r="E54" s="163">
        <v>10</v>
      </c>
      <c r="F54" s="206" t="s">
        <v>8</v>
      </c>
      <c r="G54" s="164">
        <v>1809.132512208</v>
      </c>
      <c r="H54" s="164">
        <f t="shared" si="46"/>
        <v>1908.0920606257775</v>
      </c>
      <c r="I54" s="166">
        <f t="shared" si="47"/>
        <v>2003.4966636570666</v>
      </c>
      <c r="J54" s="166">
        <f t="shared" si="57"/>
        <v>2103.67149683992</v>
      </c>
      <c r="K54" s="164">
        <f t="shared" si="57"/>
        <v>2208.8550716819163</v>
      </c>
      <c r="L54" s="166">
        <f aca="true" t="shared" si="60" ref="L54:Y55">K54*1.05</f>
        <v>2319.2978252660123</v>
      </c>
      <c r="M54" s="166">
        <f t="shared" si="60"/>
        <v>2435.262716529313</v>
      </c>
      <c r="N54" s="166">
        <f t="shared" si="60"/>
        <v>2557.0258523557786</v>
      </c>
      <c r="O54" s="166">
        <f t="shared" si="60"/>
        <v>2684.8771449735677</v>
      </c>
      <c r="P54" s="166">
        <f t="shared" si="60"/>
        <v>2819.1210022222463</v>
      </c>
      <c r="Q54" s="166">
        <f t="shared" si="60"/>
        <v>2960.0770523333586</v>
      </c>
      <c r="R54" s="166">
        <f t="shared" si="60"/>
        <v>3108.0809049500267</v>
      </c>
      <c r="S54" s="166">
        <f t="shared" si="60"/>
        <v>3263.484950197528</v>
      </c>
      <c r="T54" s="166">
        <f t="shared" si="60"/>
        <v>3426.659197707405</v>
      </c>
      <c r="U54" s="166">
        <f t="shared" si="60"/>
        <v>3597.992157592775</v>
      </c>
      <c r="V54" s="166">
        <f t="shared" si="60"/>
        <v>3777.891765472414</v>
      </c>
      <c r="W54" s="166">
        <f t="shared" si="60"/>
        <v>3966.786353746035</v>
      </c>
      <c r="X54" s="166">
        <f t="shared" si="60"/>
        <v>4165.125671433337</v>
      </c>
      <c r="Y54" s="166">
        <f t="shared" si="60"/>
        <v>4373.381955005004</v>
      </c>
      <c r="Z54" s="166">
        <f t="shared" si="58"/>
        <v>4592.051052755254</v>
      </c>
      <c r="AA54" s="166">
        <f t="shared" si="58"/>
        <v>4821.653605393017</v>
      </c>
      <c r="AB54" s="166">
        <f t="shared" si="58"/>
        <v>5062.736285662668</v>
      </c>
      <c r="AC54" s="166">
        <f t="shared" si="58"/>
        <v>5315.873099945801</v>
      </c>
      <c r="AD54" s="166">
        <f t="shared" si="58"/>
        <v>5581.666754943091</v>
      </c>
      <c r="AE54" s="166">
        <f t="shared" si="58"/>
        <v>5860.750092690246</v>
      </c>
      <c r="AF54" s="166">
        <f t="shared" si="58"/>
        <v>6153.787597324758</v>
      </c>
      <c r="AG54" s="166">
        <f t="shared" si="58"/>
        <v>6461.476977190997</v>
      </c>
      <c r="AH54" s="166">
        <f t="shared" si="58"/>
        <v>6784.550826050547</v>
      </c>
      <c r="AI54" s="166">
        <f t="shared" si="58"/>
        <v>7123.778367353074</v>
      </c>
      <c r="AJ54" s="166">
        <f t="shared" si="58"/>
        <v>7479.967285720728</v>
      </c>
      <c r="AK54" s="166">
        <f t="shared" si="58"/>
        <v>7853.965650006765</v>
      </c>
      <c r="AL54" s="166">
        <f aca="true" t="shared" si="61" ref="AL54:AU55">AK54*1.05</f>
        <v>8246.663932507103</v>
      </c>
      <c r="AM54" s="166">
        <f t="shared" si="61"/>
        <v>8658.997129132458</v>
      </c>
      <c r="AN54" s="166">
        <f t="shared" si="61"/>
        <v>9091.946985589082</v>
      </c>
      <c r="AO54" s="166">
        <f t="shared" si="61"/>
        <v>9546.544334868537</v>
      </c>
      <c r="AP54" s="166">
        <f t="shared" si="61"/>
        <v>10023.871551611965</v>
      </c>
      <c r="AQ54" s="166">
        <f t="shared" si="61"/>
        <v>10525.065129192562</v>
      </c>
      <c r="AR54" s="166">
        <f t="shared" si="61"/>
        <v>11051.318385652192</v>
      </c>
      <c r="AS54" s="166">
        <f t="shared" si="61"/>
        <v>11603.884304934802</v>
      </c>
      <c r="AT54" s="166">
        <f t="shared" si="61"/>
        <v>12184.078520181542</v>
      </c>
      <c r="AU54" s="167">
        <f t="shared" si="61"/>
        <v>12793.282446190618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2:47" s="182" customFormat="1" ht="18" customHeight="1" thickBot="1">
      <c r="B55" s="207" t="s">
        <v>164</v>
      </c>
      <c r="C55" s="171">
        <v>0.3333333333333333</v>
      </c>
      <c r="D55" s="236" t="s">
        <v>101</v>
      </c>
      <c r="E55" s="172">
        <v>8</v>
      </c>
      <c r="F55" s="209" t="s">
        <v>29</v>
      </c>
      <c r="G55" s="173">
        <v>2071.8009980857196</v>
      </c>
      <c r="H55" s="173">
        <f t="shared" si="46"/>
        <v>2185.1285126810085</v>
      </c>
      <c r="I55" s="170">
        <f>H55*1.05+0.01</f>
        <v>2294.3949383150593</v>
      </c>
      <c r="J55" s="170">
        <f>I55*1.05+0.01</f>
        <v>2409.1246852308127</v>
      </c>
      <c r="K55" s="170">
        <f t="shared" si="57"/>
        <v>2529.5809194923536</v>
      </c>
      <c r="L55" s="170">
        <f t="shared" si="60"/>
        <v>2656.0599654669713</v>
      </c>
      <c r="M55" s="170">
        <f t="shared" si="60"/>
        <v>2788.86296374032</v>
      </c>
      <c r="N55" s="170">
        <f t="shared" si="60"/>
        <v>2928.306111927336</v>
      </c>
      <c r="O55" s="170">
        <f t="shared" si="60"/>
        <v>3074.721417523703</v>
      </c>
      <c r="P55" s="170">
        <f t="shared" si="60"/>
        <v>3228.4574883998885</v>
      </c>
      <c r="Q55" s="170">
        <f t="shared" si="60"/>
        <v>3389.880362819883</v>
      </c>
      <c r="R55" s="170">
        <f t="shared" si="60"/>
        <v>3559.3743809608773</v>
      </c>
      <c r="S55" s="170">
        <f t="shared" si="60"/>
        <v>3737.3431000089213</v>
      </c>
      <c r="T55" s="170">
        <f t="shared" si="60"/>
        <v>3924.2102550093673</v>
      </c>
      <c r="U55" s="170">
        <f t="shared" si="60"/>
        <v>4120.420767759836</v>
      </c>
      <c r="V55" s="170">
        <f t="shared" si="60"/>
        <v>4326.441806147828</v>
      </c>
      <c r="W55" s="170">
        <f t="shared" si="60"/>
        <v>4542.76389645522</v>
      </c>
      <c r="X55" s="170">
        <f t="shared" si="60"/>
        <v>4769.902091277981</v>
      </c>
      <c r="Y55" s="170">
        <f t="shared" si="60"/>
        <v>5008.39719584188</v>
      </c>
      <c r="Z55" s="170">
        <f t="shared" si="58"/>
        <v>5258.817055633974</v>
      </c>
      <c r="AA55" s="170">
        <f t="shared" si="58"/>
        <v>5521.757908415672</v>
      </c>
      <c r="AB55" s="170">
        <f t="shared" si="58"/>
        <v>5797.845803836456</v>
      </c>
      <c r="AC55" s="170">
        <f t="shared" si="58"/>
        <v>6087.738094028279</v>
      </c>
      <c r="AD55" s="170">
        <f t="shared" si="58"/>
        <v>6392.124998729693</v>
      </c>
      <c r="AE55" s="170">
        <f t="shared" si="58"/>
        <v>6711.7312486661785</v>
      </c>
      <c r="AF55" s="170">
        <f t="shared" si="58"/>
        <v>7047.317811099488</v>
      </c>
      <c r="AG55" s="170">
        <f t="shared" si="58"/>
        <v>7399.683701654462</v>
      </c>
      <c r="AH55" s="170">
        <f t="shared" si="58"/>
        <v>7769.667886737186</v>
      </c>
      <c r="AI55" s="170">
        <f t="shared" si="58"/>
        <v>8158.151281074045</v>
      </c>
      <c r="AJ55" s="170">
        <f t="shared" si="58"/>
        <v>8566.058845127747</v>
      </c>
      <c r="AK55" s="170">
        <f t="shared" si="58"/>
        <v>8994.361787384136</v>
      </c>
      <c r="AL55" s="170">
        <f t="shared" si="61"/>
        <v>9444.079876753343</v>
      </c>
      <c r="AM55" s="170">
        <f t="shared" si="61"/>
        <v>9916.28387059101</v>
      </c>
      <c r="AN55" s="170">
        <f t="shared" si="61"/>
        <v>10412.098064120562</v>
      </c>
      <c r="AO55" s="170">
        <f t="shared" si="61"/>
        <v>10932.702967326592</v>
      </c>
      <c r="AP55" s="170">
        <f t="shared" si="61"/>
        <v>11479.33811569292</v>
      </c>
      <c r="AQ55" s="170">
        <f t="shared" si="61"/>
        <v>12053.305021477567</v>
      </c>
      <c r="AR55" s="170">
        <f t="shared" si="61"/>
        <v>12655.970272551445</v>
      </c>
      <c r="AS55" s="170">
        <f t="shared" si="61"/>
        <v>13288.768786179018</v>
      </c>
      <c r="AT55" s="170">
        <f t="shared" si="61"/>
        <v>13953.20722548797</v>
      </c>
      <c r="AU55" s="210">
        <f t="shared" si="61"/>
        <v>14650.867586762368</v>
      </c>
    </row>
    <row r="56" spans="1:115" s="15" customFormat="1" ht="13.5" thickTop="1">
      <c r="A56" s="7"/>
      <c r="B56" s="208"/>
      <c r="D56" s="208"/>
      <c r="E56" s="16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5" customFormat="1" ht="12.75">
      <c r="A57" s="7"/>
      <c r="B57" s="8"/>
      <c r="C57" s="214"/>
      <c r="D57" s="214"/>
      <c r="E57" s="215"/>
      <c r="F57" s="21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5" customFormat="1" ht="15">
      <c r="A58" s="7"/>
      <c r="B58" s="8"/>
      <c r="C58" s="214"/>
      <c r="D58" s="214"/>
      <c r="E58" s="215"/>
      <c r="F58" s="217"/>
      <c r="G58" s="217"/>
      <c r="H58" s="217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5" customFormat="1" ht="15.75">
      <c r="A59" s="7"/>
      <c r="B59" s="8"/>
      <c r="C59" s="214"/>
      <c r="D59" s="214"/>
      <c r="E59" s="215"/>
      <c r="F59" s="219"/>
      <c r="G59" s="217"/>
      <c r="H59" s="217"/>
      <c r="I59" s="217"/>
      <c r="J59" s="220"/>
      <c r="K59" s="220"/>
      <c r="L59" s="220"/>
      <c r="M59" s="220"/>
      <c r="N59" s="220"/>
      <c r="O59" s="220"/>
      <c r="P59" s="220"/>
      <c r="Q59" s="220"/>
      <c r="R59" s="218"/>
      <c r="S59" s="220"/>
      <c r="T59" s="220"/>
      <c r="U59" s="220"/>
      <c r="V59" s="220"/>
      <c r="W59" s="220"/>
      <c r="X59" s="220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5" customFormat="1" ht="12.75">
      <c r="A60" s="7"/>
      <c r="B60" s="8"/>
      <c r="C60" s="214"/>
      <c r="D60" s="214"/>
      <c r="E60" s="215"/>
      <c r="F60" s="221"/>
      <c r="G60" s="222"/>
      <c r="H60" s="2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5" customFormat="1" ht="12.75">
      <c r="A61" s="7"/>
      <c r="B61" s="8"/>
      <c r="C61" s="214"/>
      <c r="D61" s="214"/>
      <c r="E61" s="215"/>
      <c r="F61" s="221"/>
      <c r="G61" s="222"/>
      <c r="H61" s="2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5" customFormat="1" ht="12.75">
      <c r="A62" s="7"/>
      <c r="B62" s="8"/>
      <c r="C62" s="214"/>
      <c r="D62" s="214"/>
      <c r="E62" s="215"/>
      <c r="F62" s="221"/>
      <c r="G62" s="222"/>
      <c r="H62" s="2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5" customFormat="1" ht="12.75">
      <c r="A63" s="7"/>
      <c r="B63" s="8"/>
      <c r="C63" s="214"/>
      <c r="D63" s="214"/>
      <c r="E63" s="215"/>
      <c r="F63" s="221"/>
      <c r="G63" s="222"/>
      <c r="H63" s="2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5" customFormat="1" ht="12.75">
      <c r="A64" s="7"/>
      <c r="B64" s="8"/>
      <c r="C64" s="214"/>
      <c r="D64" s="214"/>
      <c r="E64" s="215"/>
      <c r="F64" s="221"/>
      <c r="G64" s="222"/>
      <c r="H64" s="2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5" customFormat="1" ht="12.75">
      <c r="A65" s="7"/>
      <c r="B65" s="8"/>
      <c r="C65" s="214"/>
      <c r="D65" s="214"/>
      <c r="E65" s="215"/>
      <c r="F65" s="221"/>
      <c r="G65" s="222"/>
      <c r="H65" s="2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5" customFormat="1" ht="12.75">
      <c r="A66" s="7"/>
      <c r="B66" s="8"/>
      <c r="C66" s="214"/>
      <c r="D66" s="214"/>
      <c r="E66" s="215"/>
      <c r="F66" s="221"/>
      <c r="G66" s="222"/>
      <c r="H66" s="2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5" customFormat="1" ht="15">
      <c r="A67" s="7"/>
      <c r="B67" s="8"/>
      <c r="C67" s="214"/>
      <c r="D67" s="214"/>
      <c r="E67" s="215"/>
      <c r="F67" s="221"/>
      <c r="G67" s="223"/>
      <c r="H67" s="223"/>
      <c r="I67" s="217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7"/>
      <c r="X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5" customFormat="1" ht="15">
      <c r="A68" s="7"/>
      <c r="B68" s="8"/>
      <c r="C68" s="214"/>
      <c r="D68" s="214"/>
      <c r="E68" s="215"/>
      <c r="F68" s="216"/>
      <c r="G68" s="217"/>
      <c r="H68" s="217"/>
      <c r="I68" s="217"/>
      <c r="J68" s="220"/>
      <c r="K68" s="220"/>
      <c r="L68" s="220"/>
      <c r="M68" s="220"/>
      <c r="N68" s="220"/>
      <c r="O68" s="220"/>
      <c r="P68" s="220"/>
      <c r="Q68" s="220"/>
      <c r="R68" s="218"/>
      <c r="S68" s="220"/>
      <c r="T68" s="220"/>
      <c r="U68" s="220"/>
      <c r="V68" s="220"/>
      <c r="W68" s="7"/>
      <c r="X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5" customFormat="1" ht="12.75">
      <c r="A69" s="7"/>
      <c r="B69" s="8"/>
      <c r="C69" s="214"/>
      <c r="D69" s="214"/>
      <c r="E69" s="215"/>
      <c r="F69" s="22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5" customFormat="1" ht="12.75">
      <c r="A70" s="7"/>
      <c r="B70" s="8"/>
      <c r="C70" s="214"/>
      <c r="D70" s="214"/>
      <c r="E70" s="215"/>
      <c r="F70" s="22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5" customFormat="1" ht="12.75">
      <c r="A71" s="7"/>
      <c r="B71" s="8"/>
      <c r="C71" s="214"/>
      <c r="D71" s="214"/>
      <c r="E71" s="215"/>
      <c r="F71" s="22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5" customFormat="1" ht="15">
      <c r="A72" s="7"/>
      <c r="B72" s="8"/>
      <c r="C72" s="214"/>
      <c r="D72" s="214"/>
      <c r="E72" s="215"/>
      <c r="F72" s="216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20"/>
      <c r="V72" s="220"/>
      <c r="W72" s="220"/>
      <c r="X72" s="220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5" customFormat="1" ht="12.75">
      <c r="A73" s="7"/>
      <c r="B73" s="8"/>
      <c r="C73" s="214"/>
      <c r="D73" s="214"/>
      <c r="E73" s="215"/>
      <c r="F73" s="22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5" customFormat="1" ht="12.75">
      <c r="A74" s="7"/>
      <c r="B74" s="8"/>
      <c r="C74" s="214"/>
      <c r="D74" s="214"/>
      <c r="E74" s="215"/>
      <c r="F74" s="22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5" customFormat="1" ht="12.75">
      <c r="A75" s="7"/>
      <c r="B75" s="8"/>
      <c r="C75" s="214"/>
      <c r="D75" s="214"/>
      <c r="E75" s="215"/>
      <c r="F75" s="22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5" customFormat="1" ht="12.75">
      <c r="A76" s="7"/>
      <c r="B76" s="7"/>
      <c r="C76" s="221"/>
      <c r="D76" s="221"/>
      <c r="E76" s="224"/>
      <c r="F76" s="22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5" customFormat="1" ht="12.75">
      <c r="A77" s="7"/>
      <c r="B77" s="7"/>
      <c r="C77" s="221"/>
      <c r="D77" s="221"/>
      <c r="E77" s="224"/>
      <c r="F77" s="22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5" customFormat="1" ht="12.75">
      <c r="A78" s="7"/>
      <c r="B78" s="7"/>
      <c r="C78" s="221"/>
      <c r="D78" s="221"/>
      <c r="E78" s="224"/>
      <c r="F78" s="22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5" customFormat="1" ht="12.75">
      <c r="A79" s="7"/>
      <c r="B79" s="7"/>
      <c r="C79" s="221"/>
      <c r="D79" s="221"/>
      <c r="E79" s="224"/>
      <c r="F79" s="22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5" customFormat="1" ht="12.75">
      <c r="A80" s="7"/>
      <c r="B80" s="7"/>
      <c r="C80" s="221"/>
      <c r="D80" s="221"/>
      <c r="E80" s="224"/>
      <c r="F80" s="22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5" customFormat="1" ht="12.75">
      <c r="A81" s="7"/>
      <c r="B81" s="7"/>
      <c r="C81" s="221"/>
      <c r="D81" s="221"/>
      <c r="E81" s="224"/>
      <c r="F81" s="22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5" customFormat="1" ht="12.75">
      <c r="A82" s="7"/>
      <c r="B82" s="7"/>
      <c r="C82" s="221"/>
      <c r="D82" s="221"/>
      <c r="E82" s="224"/>
      <c r="F82" s="22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5" customFormat="1" ht="12.75">
      <c r="A83" s="7"/>
      <c r="B83" s="7"/>
      <c r="C83" s="221"/>
      <c r="D83" s="221"/>
      <c r="E83" s="224"/>
      <c r="F83" s="22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5" customFormat="1" ht="12.75">
      <c r="A84" s="7"/>
      <c r="B84" s="7"/>
      <c r="C84" s="221"/>
      <c r="D84" s="221"/>
      <c r="E84" s="224"/>
      <c r="F84" s="22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5" customFormat="1" ht="12.75">
      <c r="A85" s="7"/>
      <c r="B85" s="7"/>
      <c r="C85" s="221"/>
      <c r="D85" s="221"/>
      <c r="E85" s="224"/>
      <c r="F85" s="22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5" customFormat="1" ht="12.75">
      <c r="A86" s="7"/>
      <c r="B86" s="7"/>
      <c r="C86" s="221"/>
      <c r="D86" s="221"/>
      <c r="E86" s="224"/>
      <c r="F86" s="22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5" customFormat="1" ht="12.75">
      <c r="A87" s="7"/>
      <c r="B87" s="7"/>
      <c r="C87" s="221"/>
      <c r="D87" s="221"/>
      <c r="E87" s="224"/>
      <c r="F87" s="22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5" customFormat="1" ht="12.75">
      <c r="A88" s="7"/>
      <c r="B88" s="7"/>
      <c r="C88" s="221"/>
      <c r="D88" s="221"/>
      <c r="E88" s="224"/>
      <c r="F88" s="22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5" customFormat="1" ht="12.75">
      <c r="A89" s="7"/>
      <c r="B89" s="7"/>
      <c r="C89" s="221"/>
      <c r="D89" s="221"/>
      <c r="E89" s="224"/>
      <c r="F89" s="22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7"/>
      <c r="V89" s="7"/>
      <c r="W89" s="7"/>
      <c r="X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5" customFormat="1" ht="12.75">
      <c r="A90" s="7"/>
      <c r="B90" s="7"/>
      <c r="C90" s="221"/>
      <c r="D90" s="221"/>
      <c r="E90" s="224"/>
      <c r="F90" s="22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7"/>
      <c r="V90" s="7"/>
      <c r="W90" s="7"/>
      <c r="X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5" customFormat="1" ht="12.75">
      <c r="A91" s="7"/>
      <c r="B91" s="7"/>
      <c r="C91" s="221"/>
      <c r="D91" s="221"/>
      <c r="E91" s="224"/>
      <c r="F91" s="22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5" customFormat="1" ht="12.75">
      <c r="A92" s="7"/>
      <c r="B92" s="7"/>
      <c r="C92" s="221"/>
      <c r="D92" s="221"/>
      <c r="E92" s="224"/>
      <c r="F92" s="22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5" customFormat="1" ht="12.75">
      <c r="A93" s="7"/>
      <c r="B93" s="7"/>
      <c r="C93" s="221"/>
      <c r="D93" s="221"/>
      <c r="E93" s="224"/>
      <c r="F93" s="22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2:24" ht="12.75">
      <c r="B94" s="3"/>
      <c r="C94" s="5"/>
      <c r="D94" s="5"/>
      <c r="E94" s="10"/>
      <c r="F94" s="5"/>
      <c r="G94" s="6"/>
      <c r="H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2.75">
      <c r="B95" s="3"/>
      <c r="C95" s="5"/>
      <c r="D95" s="5"/>
      <c r="E95" s="10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2.75">
      <c r="B96" s="3"/>
      <c r="C96" s="5"/>
      <c r="D96" s="5"/>
      <c r="E96" s="10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</row>
    <row r="97" spans="2:24" ht="12.75">
      <c r="B97" s="7"/>
      <c r="C97" s="5"/>
      <c r="D97" s="5"/>
      <c r="E97" s="10"/>
      <c r="F97" s="5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  <c r="V97" s="6"/>
      <c r="W97" s="6"/>
      <c r="X97" s="6"/>
    </row>
    <row r="98" spans="2:24" ht="12.75">
      <c r="B98" s="7"/>
      <c r="C98" s="5"/>
      <c r="D98" s="5"/>
      <c r="E98" s="10"/>
      <c r="F98" s="5"/>
      <c r="G98" s="6"/>
      <c r="H98" s="6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  <c r="V98" s="6"/>
      <c r="W98" s="6"/>
      <c r="X98" s="6"/>
    </row>
    <row r="99" spans="2:22" ht="12.75">
      <c r="B99" s="3"/>
      <c r="C99" s="4"/>
      <c r="D99" s="4"/>
      <c r="E99" s="10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</sheetData>
  <sheetProtection password="C468" sheet="1" formatCells="0" formatColumns="0" formatRows="0" insertColumns="0" insertRows="0" insertHyperlinks="0" deleteColumns="0" deleteRows="0" sort="0" autoFilter="0" pivotTables="0"/>
  <mergeCells count="10">
    <mergeCell ref="B43:Y43"/>
    <mergeCell ref="B1:Y1"/>
    <mergeCell ref="B44:B45"/>
    <mergeCell ref="C44:C45"/>
    <mergeCell ref="F44:F45"/>
    <mergeCell ref="B2:B3"/>
    <mergeCell ref="C2:C3"/>
    <mergeCell ref="F2:F3"/>
    <mergeCell ref="D2:D3"/>
    <mergeCell ref="D44:D45"/>
  </mergeCells>
  <conditionalFormatting sqref="G39:AK39 G4:AU4 G6:AK17 G19:AK20 G18:AP18 I21:AP21 G22:AK27 G28:AP28 G29:AK29 G31:AK36 G30:AP30 G5:H42">
    <cfRule type="cellIs" priority="126" dxfId="0" operator="equal" stopIfTrue="1">
      <formula>465</formula>
    </cfRule>
  </conditionalFormatting>
  <conditionalFormatting sqref="G46:AK52 G54:H54">
    <cfRule type="cellIs" priority="19" dxfId="0" operator="equal" stopIfTrue="1">
      <formula>465</formula>
    </cfRule>
  </conditionalFormatting>
  <conditionalFormatting sqref="G53:AK53 I54:J54 L54:AU54">
    <cfRule type="cellIs" priority="16" dxfId="0" operator="equal" stopIfTrue="1">
      <formula>465</formula>
    </cfRule>
  </conditionalFormatting>
  <conditionalFormatting sqref="K54">
    <cfRule type="cellIs" priority="13" dxfId="0" operator="equal" stopIfTrue="1">
      <formula>465</formula>
    </cfRule>
  </conditionalFormatting>
  <conditionalFormatting sqref="I5:AK5">
    <cfRule type="cellIs" priority="12" dxfId="0" operator="equal" stopIfTrue="1">
      <formula>465</formula>
    </cfRule>
  </conditionalFormatting>
  <conditionalFormatting sqref="G55:AK55">
    <cfRule type="cellIs" priority="3" dxfId="0" operator="equal" stopIfTrue="1">
      <formula>465</formula>
    </cfRule>
  </conditionalFormatting>
  <printOptions gridLines="1"/>
  <pageMargins left="0.1968503937007874" right="0.1968503937007874" top="0" bottom="0" header="0.5118110236220472" footer="0.5118110236220472"/>
  <pageSetup orientation="landscape" paperSize="9" scale="85" r:id="rId3"/>
  <rowBreaks count="1" manualBreakCount="1">
    <brk id="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39"/>
  <sheetViews>
    <sheetView showGridLines="0" tabSelected="1" zoomScale="130" zoomScaleNormal="130" zoomScalePageLayoutView="0" workbookViewId="0" topLeftCell="A1">
      <selection activeCell="M19" sqref="M19"/>
    </sheetView>
  </sheetViews>
  <sheetFormatPr defaultColWidth="9.140625" defaultRowHeight="12.75"/>
  <cols>
    <col min="1" max="1" width="5.140625" style="177" customWidth="1"/>
    <col min="2" max="2" width="41.7109375" style="177" customWidth="1"/>
    <col min="3" max="3" width="11.28125" style="177" customWidth="1"/>
    <col min="4" max="4" width="10.57421875" style="177" customWidth="1"/>
    <col min="5" max="5" width="7.421875" style="198" customWidth="1"/>
    <col min="6" max="6" width="6.28125" style="177" customWidth="1"/>
    <col min="7" max="7" width="9.140625" style="177" hidden="1" customWidth="1"/>
    <col min="8" max="8" width="8.28125" style="177" hidden="1" customWidth="1"/>
    <col min="9" max="10" width="8.140625" style="177" hidden="1" customWidth="1"/>
    <col min="11" max="11" width="8.140625" style="177" customWidth="1"/>
    <col min="12" max="18" width="8.140625" style="177" bestFit="1" customWidth="1"/>
    <col min="19" max="19" width="8.57421875" style="177" customWidth="1"/>
    <col min="20" max="43" width="8.140625" style="177" bestFit="1" customWidth="1"/>
    <col min="44" max="48" width="9.421875" style="177" bestFit="1" customWidth="1"/>
    <col min="49" max="49" width="9.421875" style="177" customWidth="1"/>
    <col min="50" max="50" width="9.421875" style="177" bestFit="1" customWidth="1"/>
    <col min="51" max="16384" width="9.140625" style="177" customWidth="1"/>
  </cols>
  <sheetData>
    <row r="1" spans="2:40" ht="18" thickBot="1">
      <c r="B1" s="238" t="s">
        <v>122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9"/>
      <c r="AB1" s="239"/>
      <c r="AC1" s="239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2:50" ht="16.5" customHeight="1" thickTop="1">
      <c r="B2" s="240" t="s">
        <v>57</v>
      </c>
      <c r="C2" s="242" t="s">
        <v>115</v>
      </c>
      <c r="D2" s="242" t="s">
        <v>116</v>
      </c>
      <c r="E2" s="144"/>
      <c r="F2" s="244"/>
      <c r="G2" s="145"/>
      <c r="H2" s="174"/>
      <c r="I2" s="175"/>
      <c r="J2" s="175" t="s">
        <v>124</v>
      </c>
      <c r="K2" s="175">
        <v>1</v>
      </c>
      <c r="L2" s="175" t="s">
        <v>11</v>
      </c>
      <c r="M2" s="175" t="s">
        <v>12</v>
      </c>
      <c r="N2" s="175" t="s">
        <v>13</v>
      </c>
      <c r="O2" s="175" t="s">
        <v>14</v>
      </c>
      <c r="P2" s="175" t="s">
        <v>15</v>
      </c>
      <c r="Q2" s="175" t="s">
        <v>16</v>
      </c>
      <c r="R2" s="175" t="s">
        <v>18</v>
      </c>
      <c r="S2" s="175" t="s">
        <v>19</v>
      </c>
      <c r="T2" s="175" t="s">
        <v>17</v>
      </c>
      <c r="U2" s="175" t="s">
        <v>21</v>
      </c>
      <c r="V2" s="175" t="s">
        <v>20</v>
      </c>
      <c r="W2" s="175" t="s">
        <v>22</v>
      </c>
      <c r="X2" s="175" t="s">
        <v>23</v>
      </c>
      <c r="Y2" s="175" t="s">
        <v>24</v>
      </c>
      <c r="Z2" s="175" t="s">
        <v>25</v>
      </c>
      <c r="AA2" s="147" t="s">
        <v>26</v>
      </c>
      <c r="AB2" s="147" t="s">
        <v>27</v>
      </c>
      <c r="AC2" s="147">
        <v>19</v>
      </c>
      <c r="AD2" s="147">
        <v>20</v>
      </c>
      <c r="AE2" s="147">
        <v>21</v>
      </c>
      <c r="AF2" s="147">
        <v>22</v>
      </c>
      <c r="AG2" s="147">
        <v>23</v>
      </c>
      <c r="AH2" s="147">
        <v>24</v>
      </c>
      <c r="AI2" s="147">
        <v>25</v>
      </c>
      <c r="AJ2" s="147">
        <v>26</v>
      </c>
      <c r="AK2" s="147">
        <v>27</v>
      </c>
      <c r="AL2" s="147">
        <v>28</v>
      </c>
      <c r="AM2" s="147">
        <v>29</v>
      </c>
      <c r="AN2" s="147">
        <v>30</v>
      </c>
      <c r="AO2" s="147">
        <v>31</v>
      </c>
      <c r="AP2" s="147">
        <v>32</v>
      </c>
      <c r="AQ2" s="147">
        <v>33</v>
      </c>
      <c r="AR2" s="147">
        <v>34</v>
      </c>
      <c r="AS2" s="147">
        <v>35</v>
      </c>
      <c r="AT2" s="147">
        <v>36</v>
      </c>
      <c r="AU2" s="147">
        <v>37</v>
      </c>
      <c r="AV2" s="178">
        <v>38</v>
      </c>
      <c r="AW2" s="147">
        <v>39</v>
      </c>
      <c r="AX2" s="179">
        <v>40</v>
      </c>
    </row>
    <row r="3" spans="2:50" s="182" customFormat="1" ht="15" thickBot="1">
      <c r="B3" s="241"/>
      <c r="C3" s="243"/>
      <c r="D3" s="243"/>
      <c r="E3" s="149" t="s">
        <v>60</v>
      </c>
      <c r="F3" s="245"/>
      <c r="G3" s="199">
        <v>2016</v>
      </c>
      <c r="H3" s="199">
        <v>2018</v>
      </c>
      <c r="I3" s="199" t="s">
        <v>106</v>
      </c>
      <c r="J3" s="199">
        <v>2022</v>
      </c>
      <c r="K3" s="150"/>
      <c r="L3" s="150"/>
      <c r="M3" s="150"/>
      <c r="N3" s="150"/>
      <c r="O3" s="150"/>
      <c r="P3" s="150"/>
      <c r="Q3" s="150"/>
      <c r="R3" s="150"/>
      <c r="S3" s="151"/>
      <c r="T3" s="150"/>
      <c r="U3" s="150"/>
      <c r="V3" s="150"/>
      <c r="W3" s="150"/>
      <c r="X3" s="151"/>
      <c r="Y3" s="151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80"/>
      <c r="AW3" s="152"/>
      <c r="AX3" s="181"/>
    </row>
    <row r="4" spans="2:51" s="182" customFormat="1" ht="16.5" customHeight="1" thickTop="1">
      <c r="B4" s="154" t="s">
        <v>165</v>
      </c>
      <c r="C4" s="155">
        <v>0.3333333333333333</v>
      </c>
      <c r="D4" s="155" t="s">
        <v>101</v>
      </c>
      <c r="E4" s="156">
        <v>60</v>
      </c>
      <c r="F4" s="155" t="s">
        <v>0</v>
      </c>
      <c r="G4" s="157">
        <v>942.54</v>
      </c>
      <c r="H4" s="157">
        <v>1158.8628239999998</v>
      </c>
      <c r="I4" s="157">
        <f>+H4*3.89%+H4-0.02</f>
        <v>1203.9225878536</v>
      </c>
      <c r="J4" s="157">
        <v>1459.470567334651</v>
      </c>
      <c r="K4" s="157">
        <f>+J4*5.47%+J4</f>
        <v>1539.3036073678563</v>
      </c>
      <c r="L4" s="157">
        <f aca="true" t="shared" si="0" ref="L4:AX4">K4*1.05</f>
        <v>1616.2687877362491</v>
      </c>
      <c r="M4" s="157">
        <f t="shared" si="0"/>
        <v>1697.0822271230616</v>
      </c>
      <c r="N4" s="157">
        <f t="shared" si="0"/>
        <v>1781.9363384792148</v>
      </c>
      <c r="O4" s="157">
        <f t="shared" si="0"/>
        <v>1871.0331554031757</v>
      </c>
      <c r="P4" s="157">
        <f t="shared" si="0"/>
        <v>1964.5848131733346</v>
      </c>
      <c r="Q4" s="157">
        <f t="shared" si="0"/>
        <v>2062.8140538320013</v>
      </c>
      <c r="R4" s="157">
        <f t="shared" si="0"/>
        <v>2165.9547565236016</v>
      </c>
      <c r="S4" s="157">
        <f t="shared" si="0"/>
        <v>2274.252494349782</v>
      </c>
      <c r="T4" s="157">
        <f t="shared" si="0"/>
        <v>2387.965119067271</v>
      </c>
      <c r="U4" s="157">
        <f t="shared" si="0"/>
        <v>2507.363375020635</v>
      </c>
      <c r="V4" s="157">
        <f t="shared" si="0"/>
        <v>2632.731543771667</v>
      </c>
      <c r="W4" s="157">
        <f t="shared" si="0"/>
        <v>2764.3681209602505</v>
      </c>
      <c r="X4" s="157">
        <f t="shared" si="0"/>
        <v>2902.586527008263</v>
      </c>
      <c r="Y4" s="157">
        <f t="shared" si="0"/>
        <v>3047.715853358676</v>
      </c>
      <c r="Z4" s="157">
        <f t="shared" si="0"/>
        <v>3200.10164602661</v>
      </c>
      <c r="AA4" s="157">
        <f t="shared" si="0"/>
        <v>3360.106728327941</v>
      </c>
      <c r="AB4" s="157">
        <f t="shared" si="0"/>
        <v>3528.112064744338</v>
      </c>
      <c r="AC4" s="157">
        <f t="shared" si="0"/>
        <v>3704.517667981555</v>
      </c>
      <c r="AD4" s="157">
        <f t="shared" si="0"/>
        <v>3889.7435513806327</v>
      </c>
      <c r="AE4" s="157">
        <f t="shared" si="0"/>
        <v>4084.2307289496644</v>
      </c>
      <c r="AF4" s="157">
        <f t="shared" si="0"/>
        <v>4288.442265397148</v>
      </c>
      <c r="AG4" s="157">
        <f t="shared" si="0"/>
        <v>4502.864378667005</v>
      </c>
      <c r="AH4" s="157">
        <f t="shared" si="0"/>
        <v>4728.007597600356</v>
      </c>
      <c r="AI4" s="157">
        <f t="shared" si="0"/>
        <v>4964.407977480374</v>
      </c>
      <c r="AJ4" s="157">
        <f t="shared" si="0"/>
        <v>5212.628376354393</v>
      </c>
      <c r="AK4" s="157">
        <f t="shared" si="0"/>
        <v>5473.259795172114</v>
      </c>
      <c r="AL4" s="157">
        <f t="shared" si="0"/>
        <v>5746.92278493072</v>
      </c>
      <c r="AM4" s="157">
        <f t="shared" si="0"/>
        <v>6034.268924177256</v>
      </c>
      <c r="AN4" s="157">
        <f t="shared" si="0"/>
        <v>6335.982370386119</v>
      </c>
      <c r="AO4" s="157">
        <f t="shared" si="0"/>
        <v>6652.781488905425</v>
      </c>
      <c r="AP4" s="157">
        <f t="shared" si="0"/>
        <v>6985.420563350697</v>
      </c>
      <c r="AQ4" s="157">
        <f t="shared" si="0"/>
        <v>7334.691591518233</v>
      </c>
      <c r="AR4" s="157">
        <f t="shared" si="0"/>
        <v>7701.426171094145</v>
      </c>
      <c r="AS4" s="157">
        <f t="shared" si="0"/>
        <v>8086.497479648852</v>
      </c>
      <c r="AT4" s="157">
        <f t="shared" si="0"/>
        <v>8490.822353631294</v>
      </c>
      <c r="AU4" s="157">
        <f t="shared" si="0"/>
        <v>8915.36347131286</v>
      </c>
      <c r="AV4" s="157">
        <f t="shared" si="0"/>
        <v>9361.131644878504</v>
      </c>
      <c r="AW4" s="157">
        <f t="shared" si="0"/>
        <v>9829.18822712243</v>
      </c>
      <c r="AX4" s="227">
        <f t="shared" si="0"/>
        <v>10320.647638478551</v>
      </c>
      <c r="AY4" s="228"/>
    </row>
    <row r="5" spans="2:50" s="182" customFormat="1" ht="16.5" customHeight="1">
      <c r="B5" s="161" t="s">
        <v>166</v>
      </c>
      <c r="C5" s="162">
        <v>0.3333333333333333</v>
      </c>
      <c r="D5" s="162" t="s">
        <v>101</v>
      </c>
      <c r="E5" s="163">
        <v>24</v>
      </c>
      <c r="F5" s="162" t="s">
        <v>1</v>
      </c>
      <c r="G5" s="164">
        <v>942.54</v>
      </c>
      <c r="H5" s="164">
        <v>1158.8628239999998</v>
      </c>
      <c r="I5" s="164">
        <f>+H5*3.89%+H5-0.02</f>
        <v>1203.9225878536</v>
      </c>
      <c r="J5" s="164">
        <v>1459.470567334651</v>
      </c>
      <c r="K5" s="164">
        <f aca="true" t="shared" si="1" ref="K5:K11">+J5*5.47%+J5</f>
        <v>1539.3036073678563</v>
      </c>
      <c r="L5" s="164">
        <f>K5*1.05</f>
        <v>1616.2687877362491</v>
      </c>
      <c r="M5" s="164">
        <f aca="true" t="shared" si="2" ref="M5:AN7">L5*1.05</f>
        <v>1697.0822271230616</v>
      </c>
      <c r="N5" s="164">
        <f t="shared" si="2"/>
        <v>1781.9363384792148</v>
      </c>
      <c r="O5" s="164">
        <f t="shared" si="2"/>
        <v>1871.0331554031757</v>
      </c>
      <c r="P5" s="164">
        <f t="shared" si="2"/>
        <v>1964.5848131733346</v>
      </c>
      <c r="Q5" s="164">
        <f t="shared" si="2"/>
        <v>2062.8140538320013</v>
      </c>
      <c r="R5" s="164">
        <f t="shared" si="2"/>
        <v>2165.9547565236016</v>
      </c>
      <c r="S5" s="164">
        <f t="shared" si="2"/>
        <v>2274.252494349782</v>
      </c>
      <c r="T5" s="164">
        <f t="shared" si="2"/>
        <v>2387.965119067271</v>
      </c>
      <c r="U5" s="164">
        <f t="shared" si="2"/>
        <v>2507.363375020635</v>
      </c>
      <c r="V5" s="164">
        <f t="shared" si="2"/>
        <v>2632.731543771667</v>
      </c>
      <c r="W5" s="164">
        <f t="shared" si="2"/>
        <v>2764.3681209602505</v>
      </c>
      <c r="X5" s="164">
        <f t="shared" si="2"/>
        <v>2902.586527008263</v>
      </c>
      <c r="Y5" s="164">
        <f t="shared" si="2"/>
        <v>3047.715853358676</v>
      </c>
      <c r="Z5" s="164">
        <f t="shared" si="2"/>
        <v>3200.10164602661</v>
      </c>
      <c r="AA5" s="164">
        <f t="shared" si="2"/>
        <v>3360.106728327941</v>
      </c>
      <c r="AB5" s="164">
        <f t="shared" si="2"/>
        <v>3528.112064744338</v>
      </c>
      <c r="AC5" s="164">
        <f t="shared" si="2"/>
        <v>3704.517667981555</v>
      </c>
      <c r="AD5" s="164">
        <f t="shared" si="2"/>
        <v>3889.7435513806327</v>
      </c>
      <c r="AE5" s="164">
        <f t="shared" si="2"/>
        <v>4084.2307289496644</v>
      </c>
      <c r="AF5" s="164">
        <f t="shared" si="2"/>
        <v>4288.442265397148</v>
      </c>
      <c r="AG5" s="164">
        <f t="shared" si="2"/>
        <v>4502.864378667005</v>
      </c>
      <c r="AH5" s="164">
        <f t="shared" si="2"/>
        <v>4728.007597600356</v>
      </c>
      <c r="AI5" s="164">
        <f t="shared" si="2"/>
        <v>4964.407977480374</v>
      </c>
      <c r="AJ5" s="164">
        <f t="shared" si="2"/>
        <v>5212.628376354393</v>
      </c>
      <c r="AK5" s="164">
        <f t="shared" si="2"/>
        <v>5473.259795172114</v>
      </c>
      <c r="AL5" s="164">
        <f t="shared" si="2"/>
        <v>5746.92278493072</v>
      </c>
      <c r="AM5" s="165">
        <f t="shared" si="2"/>
        <v>6034.268924177256</v>
      </c>
      <c r="AN5" s="165">
        <f t="shared" si="2"/>
        <v>6335.982370386119</v>
      </c>
      <c r="AO5" s="165">
        <f aca="true" t="shared" si="3" ref="AO5:AX5">AN5*1.05</f>
        <v>6652.781488905425</v>
      </c>
      <c r="AP5" s="165">
        <f t="shared" si="3"/>
        <v>6985.420563350697</v>
      </c>
      <c r="AQ5" s="165">
        <f t="shared" si="3"/>
        <v>7334.691591518233</v>
      </c>
      <c r="AR5" s="165">
        <f t="shared" si="3"/>
        <v>7701.426171094145</v>
      </c>
      <c r="AS5" s="165">
        <f t="shared" si="3"/>
        <v>8086.497479648852</v>
      </c>
      <c r="AT5" s="165">
        <f t="shared" si="3"/>
        <v>8490.822353631294</v>
      </c>
      <c r="AU5" s="166">
        <f t="shared" si="3"/>
        <v>8915.36347131286</v>
      </c>
      <c r="AV5" s="166">
        <f t="shared" si="3"/>
        <v>9361.131644878504</v>
      </c>
      <c r="AW5" s="166">
        <f t="shared" si="3"/>
        <v>9829.18822712243</v>
      </c>
      <c r="AX5" s="184">
        <f t="shared" si="3"/>
        <v>10320.647638478551</v>
      </c>
    </row>
    <row r="6" spans="2:50" s="182" customFormat="1" ht="18" customHeight="1">
      <c r="B6" s="161" t="s">
        <v>167</v>
      </c>
      <c r="C6" s="162">
        <v>0.3333333333333333</v>
      </c>
      <c r="D6" s="162" t="s">
        <v>101</v>
      </c>
      <c r="E6" s="163">
        <v>50</v>
      </c>
      <c r="F6" s="162" t="s">
        <v>2</v>
      </c>
      <c r="G6" s="164">
        <v>942.54</v>
      </c>
      <c r="H6" s="164">
        <v>1158.8628239999998</v>
      </c>
      <c r="I6" s="164">
        <f>+H6*3.89%+H6-0.02</f>
        <v>1203.9225878536</v>
      </c>
      <c r="J6" s="164">
        <v>1459.470567334651</v>
      </c>
      <c r="K6" s="164">
        <f t="shared" si="1"/>
        <v>1539.3036073678563</v>
      </c>
      <c r="L6" s="164">
        <f>K6*1.05</f>
        <v>1616.2687877362491</v>
      </c>
      <c r="M6" s="164">
        <f t="shared" si="2"/>
        <v>1697.0822271230616</v>
      </c>
      <c r="N6" s="164">
        <f t="shared" si="2"/>
        <v>1781.9363384792148</v>
      </c>
      <c r="O6" s="164">
        <f t="shared" si="2"/>
        <v>1871.0331554031757</v>
      </c>
      <c r="P6" s="164">
        <f t="shared" si="2"/>
        <v>1964.5848131733346</v>
      </c>
      <c r="Q6" s="164">
        <f t="shared" si="2"/>
        <v>2062.8140538320013</v>
      </c>
      <c r="R6" s="164">
        <f t="shared" si="2"/>
        <v>2165.9547565236016</v>
      </c>
      <c r="S6" s="164">
        <f t="shared" si="2"/>
        <v>2274.252494349782</v>
      </c>
      <c r="T6" s="164">
        <f t="shared" si="2"/>
        <v>2387.965119067271</v>
      </c>
      <c r="U6" s="164">
        <f t="shared" si="2"/>
        <v>2507.363375020635</v>
      </c>
      <c r="V6" s="164">
        <f t="shared" si="2"/>
        <v>2632.731543771667</v>
      </c>
      <c r="W6" s="164">
        <f t="shared" si="2"/>
        <v>2764.3681209602505</v>
      </c>
      <c r="X6" s="164">
        <f t="shared" si="2"/>
        <v>2902.586527008263</v>
      </c>
      <c r="Y6" s="164">
        <f t="shared" si="2"/>
        <v>3047.715853358676</v>
      </c>
      <c r="Z6" s="164">
        <f t="shared" si="2"/>
        <v>3200.10164602661</v>
      </c>
      <c r="AA6" s="164">
        <f t="shared" si="2"/>
        <v>3360.106728327941</v>
      </c>
      <c r="AB6" s="164">
        <f t="shared" si="2"/>
        <v>3528.112064744338</v>
      </c>
      <c r="AC6" s="164">
        <f t="shared" si="2"/>
        <v>3704.517667981555</v>
      </c>
      <c r="AD6" s="164">
        <f t="shared" si="2"/>
        <v>3889.7435513806327</v>
      </c>
      <c r="AE6" s="164">
        <f t="shared" si="2"/>
        <v>4084.2307289496644</v>
      </c>
      <c r="AF6" s="164">
        <f t="shared" si="2"/>
        <v>4288.442265397148</v>
      </c>
      <c r="AG6" s="164">
        <f t="shared" si="2"/>
        <v>4502.864378667005</v>
      </c>
      <c r="AH6" s="164">
        <f t="shared" si="2"/>
        <v>4728.007597600356</v>
      </c>
      <c r="AI6" s="164">
        <f t="shared" si="2"/>
        <v>4964.407977480374</v>
      </c>
      <c r="AJ6" s="164">
        <f t="shared" si="2"/>
        <v>5212.628376354393</v>
      </c>
      <c r="AK6" s="164">
        <f t="shared" si="2"/>
        <v>5473.259795172114</v>
      </c>
      <c r="AL6" s="164">
        <f t="shared" si="2"/>
        <v>5746.92278493072</v>
      </c>
      <c r="AM6" s="165">
        <f t="shared" si="2"/>
        <v>6034.268924177256</v>
      </c>
      <c r="AN6" s="165">
        <f t="shared" si="2"/>
        <v>6335.982370386119</v>
      </c>
      <c r="AO6" s="165">
        <f aca="true" t="shared" si="4" ref="AO6:AX6">AN6*1.05</f>
        <v>6652.781488905425</v>
      </c>
      <c r="AP6" s="165">
        <f t="shared" si="4"/>
        <v>6985.420563350697</v>
      </c>
      <c r="AQ6" s="165">
        <f t="shared" si="4"/>
        <v>7334.691591518233</v>
      </c>
      <c r="AR6" s="165">
        <f t="shared" si="4"/>
        <v>7701.426171094145</v>
      </c>
      <c r="AS6" s="165">
        <f t="shared" si="4"/>
        <v>8086.497479648852</v>
      </c>
      <c r="AT6" s="165">
        <f t="shared" si="4"/>
        <v>8490.822353631294</v>
      </c>
      <c r="AU6" s="166">
        <f t="shared" si="4"/>
        <v>8915.36347131286</v>
      </c>
      <c r="AV6" s="166">
        <f t="shared" si="4"/>
        <v>9361.131644878504</v>
      </c>
      <c r="AW6" s="166">
        <f t="shared" si="4"/>
        <v>9829.18822712243</v>
      </c>
      <c r="AX6" s="184">
        <f t="shared" si="4"/>
        <v>10320.647638478551</v>
      </c>
    </row>
    <row r="7" spans="2:50" s="182" customFormat="1" ht="18" customHeight="1" hidden="1">
      <c r="B7" s="161" t="s">
        <v>59</v>
      </c>
      <c r="C7" s="162">
        <v>0.3333333333333333</v>
      </c>
      <c r="D7" s="162" t="s">
        <v>101</v>
      </c>
      <c r="E7" s="163">
        <v>8</v>
      </c>
      <c r="F7" s="168" t="s">
        <v>3</v>
      </c>
      <c r="G7" s="164">
        <v>942.54</v>
      </c>
      <c r="H7" s="164">
        <v>1158.8628239999998</v>
      </c>
      <c r="I7" s="164">
        <f>+H7*3.89%+H7-0.02</f>
        <v>1203.9225878536</v>
      </c>
      <c r="J7" s="281">
        <v>1459.470567334651</v>
      </c>
      <c r="K7" s="166">
        <f t="shared" si="1"/>
        <v>1539.3036073678563</v>
      </c>
      <c r="L7" s="166">
        <f>K7*1.05</f>
        <v>1616.2687877362491</v>
      </c>
      <c r="M7" s="166">
        <f t="shared" si="2"/>
        <v>1697.0822271230616</v>
      </c>
      <c r="N7" s="166">
        <f t="shared" si="2"/>
        <v>1781.9363384792148</v>
      </c>
      <c r="O7" s="166">
        <f t="shared" si="2"/>
        <v>1871.0331554031757</v>
      </c>
      <c r="P7" s="166">
        <f t="shared" si="2"/>
        <v>1964.5848131733346</v>
      </c>
      <c r="Q7" s="166">
        <f t="shared" si="2"/>
        <v>2062.8140538320013</v>
      </c>
      <c r="R7" s="166">
        <f t="shared" si="2"/>
        <v>2165.9547565236016</v>
      </c>
      <c r="S7" s="166">
        <f t="shared" si="2"/>
        <v>2274.252494349782</v>
      </c>
      <c r="T7" s="166">
        <f t="shared" si="2"/>
        <v>2387.965119067271</v>
      </c>
      <c r="U7" s="166">
        <f t="shared" si="2"/>
        <v>2507.363375020635</v>
      </c>
      <c r="V7" s="166">
        <f t="shared" si="2"/>
        <v>2632.731543771667</v>
      </c>
      <c r="W7" s="166">
        <f t="shared" si="2"/>
        <v>2764.3681209602505</v>
      </c>
      <c r="X7" s="166">
        <f t="shared" si="2"/>
        <v>2902.586527008263</v>
      </c>
      <c r="Y7" s="166">
        <f t="shared" si="2"/>
        <v>3047.715853358676</v>
      </c>
      <c r="Z7" s="166">
        <f t="shared" si="2"/>
        <v>3200.10164602661</v>
      </c>
      <c r="AA7" s="166">
        <f t="shared" si="2"/>
        <v>3360.106728327941</v>
      </c>
      <c r="AB7" s="166">
        <f t="shared" si="2"/>
        <v>3528.112064744338</v>
      </c>
      <c r="AC7" s="166">
        <f t="shared" si="2"/>
        <v>3704.517667981555</v>
      </c>
      <c r="AD7" s="166">
        <f t="shared" si="2"/>
        <v>3889.7435513806327</v>
      </c>
      <c r="AE7" s="166">
        <f t="shared" si="2"/>
        <v>4084.2307289496644</v>
      </c>
      <c r="AF7" s="166">
        <f t="shared" si="2"/>
        <v>4288.442265397148</v>
      </c>
      <c r="AG7" s="166">
        <f t="shared" si="2"/>
        <v>4502.864378667005</v>
      </c>
      <c r="AH7" s="166">
        <f t="shared" si="2"/>
        <v>4728.007597600356</v>
      </c>
      <c r="AI7" s="166">
        <f t="shared" si="2"/>
        <v>4964.407977480374</v>
      </c>
      <c r="AJ7" s="166">
        <f t="shared" si="2"/>
        <v>5212.628376354393</v>
      </c>
      <c r="AK7" s="166">
        <f t="shared" si="2"/>
        <v>5473.259795172114</v>
      </c>
      <c r="AL7" s="166">
        <f t="shared" si="2"/>
        <v>5746.92278493072</v>
      </c>
      <c r="AM7" s="166">
        <f t="shared" si="2"/>
        <v>6034.268924177256</v>
      </c>
      <c r="AN7" s="166">
        <f t="shared" si="2"/>
        <v>6335.982370386119</v>
      </c>
      <c r="AO7" s="166">
        <f aca="true" t="shared" si="5" ref="AO7:AX7">AN7*1.05</f>
        <v>6652.781488905425</v>
      </c>
      <c r="AP7" s="166">
        <f t="shared" si="5"/>
        <v>6985.420563350697</v>
      </c>
      <c r="AQ7" s="166">
        <f t="shared" si="5"/>
        <v>7334.691591518233</v>
      </c>
      <c r="AR7" s="166">
        <f t="shared" si="5"/>
        <v>7701.426171094145</v>
      </c>
      <c r="AS7" s="166">
        <f t="shared" si="5"/>
        <v>8086.497479648852</v>
      </c>
      <c r="AT7" s="166">
        <f t="shared" si="5"/>
        <v>8490.822353631294</v>
      </c>
      <c r="AU7" s="166">
        <f t="shared" si="5"/>
        <v>8915.36347131286</v>
      </c>
      <c r="AV7" s="166">
        <f t="shared" si="5"/>
        <v>9361.131644878504</v>
      </c>
      <c r="AW7" s="166">
        <f t="shared" si="5"/>
        <v>9829.18822712243</v>
      </c>
      <c r="AX7" s="184">
        <f t="shared" si="5"/>
        <v>10320.647638478551</v>
      </c>
    </row>
    <row r="8" spans="2:50" s="182" customFormat="1" ht="17.25" customHeight="1" thickBot="1">
      <c r="B8" s="161" t="s">
        <v>168</v>
      </c>
      <c r="C8" s="171">
        <v>0.3333333333333333</v>
      </c>
      <c r="D8" s="171" t="s">
        <v>101</v>
      </c>
      <c r="E8" s="172">
        <v>10</v>
      </c>
      <c r="F8" s="162" t="s">
        <v>4</v>
      </c>
      <c r="G8" s="173">
        <v>942.54</v>
      </c>
      <c r="H8" s="173">
        <v>1158.8628239999998</v>
      </c>
      <c r="I8" s="173">
        <f>+H8*3.89%+H8-0.02</f>
        <v>1203.9225878536</v>
      </c>
      <c r="J8" s="164">
        <v>1459.470567334651</v>
      </c>
      <c r="K8" s="170">
        <f t="shared" si="1"/>
        <v>1539.3036073678563</v>
      </c>
      <c r="L8" s="170">
        <f>K8*1.05</f>
        <v>1616.2687877362491</v>
      </c>
      <c r="M8" s="170">
        <f aca="true" t="shared" si="6" ref="M8:AN8">L8*1.05</f>
        <v>1697.0822271230616</v>
      </c>
      <c r="N8" s="170">
        <f t="shared" si="6"/>
        <v>1781.9363384792148</v>
      </c>
      <c r="O8" s="170">
        <f t="shared" si="6"/>
        <v>1871.0331554031757</v>
      </c>
      <c r="P8" s="170">
        <f t="shared" si="6"/>
        <v>1964.5848131733346</v>
      </c>
      <c r="Q8" s="170">
        <f t="shared" si="6"/>
        <v>2062.8140538320013</v>
      </c>
      <c r="R8" s="170">
        <f t="shared" si="6"/>
        <v>2165.9547565236016</v>
      </c>
      <c r="S8" s="170">
        <f t="shared" si="6"/>
        <v>2274.252494349782</v>
      </c>
      <c r="T8" s="170">
        <f t="shared" si="6"/>
        <v>2387.965119067271</v>
      </c>
      <c r="U8" s="170">
        <f t="shared" si="6"/>
        <v>2507.363375020635</v>
      </c>
      <c r="V8" s="170">
        <f t="shared" si="6"/>
        <v>2632.731543771667</v>
      </c>
      <c r="W8" s="170">
        <f t="shared" si="6"/>
        <v>2764.3681209602505</v>
      </c>
      <c r="X8" s="170">
        <f t="shared" si="6"/>
        <v>2902.586527008263</v>
      </c>
      <c r="Y8" s="170">
        <f t="shared" si="6"/>
        <v>3047.715853358676</v>
      </c>
      <c r="Z8" s="170">
        <f t="shared" si="6"/>
        <v>3200.10164602661</v>
      </c>
      <c r="AA8" s="170">
        <f t="shared" si="6"/>
        <v>3360.106728327941</v>
      </c>
      <c r="AB8" s="170">
        <f t="shared" si="6"/>
        <v>3528.112064744338</v>
      </c>
      <c r="AC8" s="170">
        <f t="shared" si="6"/>
        <v>3704.517667981555</v>
      </c>
      <c r="AD8" s="170">
        <f t="shared" si="6"/>
        <v>3889.7435513806327</v>
      </c>
      <c r="AE8" s="170">
        <f t="shared" si="6"/>
        <v>4084.2307289496644</v>
      </c>
      <c r="AF8" s="170">
        <f t="shared" si="6"/>
        <v>4288.442265397148</v>
      </c>
      <c r="AG8" s="170">
        <f t="shared" si="6"/>
        <v>4502.864378667005</v>
      </c>
      <c r="AH8" s="170">
        <f t="shared" si="6"/>
        <v>4728.007597600356</v>
      </c>
      <c r="AI8" s="170">
        <f t="shared" si="6"/>
        <v>4964.407977480374</v>
      </c>
      <c r="AJ8" s="170">
        <f t="shared" si="6"/>
        <v>5212.628376354393</v>
      </c>
      <c r="AK8" s="170">
        <f t="shared" si="6"/>
        <v>5473.259795172114</v>
      </c>
      <c r="AL8" s="170">
        <f t="shared" si="6"/>
        <v>5746.92278493072</v>
      </c>
      <c r="AM8" s="170">
        <f t="shared" si="6"/>
        <v>6034.268924177256</v>
      </c>
      <c r="AN8" s="170">
        <f t="shared" si="6"/>
        <v>6335.982370386119</v>
      </c>
      <c r="AO8" s="170">
        <f aca="true" t="shared" si="7" ref="AO8:AX8">AN8*1.05</f>
        <v>6652.781488905425</v>
      </c>
      <c r="AP8" s="170">
        <f t="shared" si="7"/>
        <v>6985.420563350697</v>
      </c>
      <c r="AQ8" s="170">
        <f t="shared" si="7"/>
        <v>7334.691591518233</v>
      </c>
      <c r="AR8" s="170">
        <f t="shared" si="7"/>
        <v>7701.426171094145</v>
      </c>
      <c r="AS8" s="170">
        <f t="shared" si="7"/>
        <v>8086.497479648852</v>
      </c>
      <c r="AT8" s="170">
        <f t="shared" si="7"/>
        <v>8490.822353631294</v>
      </c>
      <c r="AU8" s="170">
        <f t="shared" si="7"/>
        <v>8915.36347131286</v>
      </c>
      <c r="AV8" s="170">
        <f t="shared" si="7"/>
        <v>9361.131644878504</v>
      </c>
      <c r="AW8" s="170">
        <f t="shared" si="7"/>
        <v>9829.18822712243</v>
      </c>
      <c r="AX8" s="185">
        <f t="shared" si="7"/>
        <v>10320.647638478551</v>
      </c>
    </row>
    <row r="9" spans="2:42" s="182" customFormat="1" ht="21" customHeight="1" hidden="1">
      <c r="B9" s="186"/>
      <c r="C9" s="187"/>
      <c r="D9" s="187"/>
      <c r="E9" s="188"/>
      <c r="F9" s="187"/>
      <c r="G9" s="187"/>
      <c r="H9" s="189"/>
      <c r="I9" s="189"/>
      <c r="J9" s="225"/>
      <c r="K9" s="189">
        <f t="shared" si="1"/>
        <v>0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P9" s="190">
        <f>AO9*1.05</f>
        <v>0</v>
      </c>
    </row>
    <row r="10" spans="2:42" s="182" customFormat="1" ht="15.75" hidden="1" thickBot="1" thickTop="1">
      <c r="B10" s="186"/>
      <c r="C10" s="187"/>
      <c r="D10" s="187"/>
      <c r="E10" s="188"/>
      <c r="F10" s="187"/>
      <c r="G10" s="187"/>
      <c r="H10" s="189"/>
      <c r="I10" s="189"/>
      <c r="J10" s="189"/>
      <c r="K10" s="189">
        <f t="shared" si="1"/>
        <v>0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P10" s="190">
        <f>AO10*1.05</f>
        <v>0</v>
      </c>
    </row>
    <row r="11" spans="2:42" s="182" customFormat="1" ht="15.75" hidden="1" thickBot="1" thickTop="1">
      <c r="B11" s="186"/>
      <c r="C11" s="191">
        <v>1.0648</v>
      </c>
      <c r="D11" s="191"/>
      <c r="E11" s="192"/>
      <c r="F11" s="187"/>
      <c r="G11" s="187"/>
      <c r="H11" s="189"/>
      <c r="I11" s="189"/>
      <c r="J11" s="189"/>
      <c r="K11" s="189">
        <f t="shared" si="1"/>
        <v>0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P11" s="190">
        <f>AO11*1.05</f>
        <v>0</v>
      </c>
    </row>
    <row r="12" spans="2:42" s="182" customFormat="1" ht="15" thickTop="1">
      <c r="B12" s="193"/>
      <c r="C12" s="191"/>
      <c r="D12" s="191"/>
      <c r="E12" s="192"/>
      <c r="F12" s="194"/>
      <c r="G12" s="187"/>
      <c r="H12" s="189"/>
      <c r="I12" s="189"/>
      <c r="J12" s="226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P12" s="190"/>
    </row>
    <row r="13" spans="2:40" s="182" customFormat="1" ht="18" thickBot="1">
      <c r="B13" s="239" t="s">
        <v>123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</row>
    <row r="14" spans="2:50" s="182" customFormat="1" ht="20.25" customHeight="1" thickTop="1">
      <c r="B14" s="246" t="s">
        <v>58</v>
      </c>
      <c r="C14" s="247" t="s">
        <v>115</v>
      </c>
      <c r="D14" s="247" t="s">
        <v>116</v>
      </c>
      <c r="E14" s="195"/>
      <c r="F14" s="249"/>
      <c r="G14" s="196"/>
      <c r="H14" s="146"/>
      <c r="I14" s="147" t="s">
        <v>10</v>
      </c>
      <c r="J14" s="230" t="s">
        <v>124</v>
      </c>
      <c r="K14" s="211" t="s">
        <v>10</v>
      </c>
      <c r="L14" s="147" t="s">
        <v>11</v>
      </c>
      <c r="M14" s="147" t="s">
        <v>12</v>
      </c>
      <c r="N14" s="147" t="s">
        <v>13</v>
      </c>
      <c r="O14" s="147" t="s">
        <v>14</v>
      </c>
      <c r="P14" s="147" t="s">
        <v>15</v>
      </c>
      <c r="Q14" s="147" t="s">
        <v>16</v>
      </c>
      <c r="R14" s="147" t="s">
        <v>18</v>
      </c>
      <c r="S14" s="147" t="s">
        <v>19</v>
      </c>
      <c r="T14" s="147" t="s">
        <v>17</v>
      </c>
      <c r="U14" s="147" t="s">
        <v>21</v>
      </c>
      <c r="V14" s="147" t="s">
        <v>20</v>
      </c>
      <c r="W14" s="147" t="s">
        <v>22</v>
      </c>
      <c r="X14" s="147" t="s">
        <v>23</v>
      </c>
      <c r="Y14" s="147" t="s">
        <v>24</v>
      </c>
      <c r="Z14" s="147" t="s">
        <v>25</v>
      </c>
      <c r="AA14" s="147" t="s">
        <v>26</v>
      </c>
      <c r="AB14" s="147" t="s">
        <v>27</v>
      </c>
      <c r="AC14" s="147">
        <v>19</v>
      </c>
      <c r="AD14" s="147">
        <v>20</v>
      </c>
      <c r="AE14" s="147">
        <v>21</v>
      </c>
      <c r="AF14" s="147">
        <v>22</v>
      </c>
      <c r="AG14" s="147">
        <v>23</v>
      </c>
      <c r="AH14" s="147">
        <v>24</v>
      </c>
      <c r="AI14" s="147">
        <v>25</v>
      </c>
      <c r="AJ14" s="147">
        <v>26</v>
      </c>
      <c r="AK14" s="147">
        <v>27</v>
      </c>
      <c r="AL14" s="147">
        <v>28</v>
      </c>
      <c r="AM14" s="147">
        <v>29</v>
      </c>
      <c r="AN14" s="147">
        <v>30</v>
      </c>
      <c r="AO14" s="147">
        <v>31</v>
      </c>
      <c r="AP14" s="147">
        <v>32</v>
      </c>
      <c r="AQ14" s="147">
        <v>33</v>
      </c>
      <c r="AR14" s="147">
        <v>34</v>
      </c>
      <c r="AS14" s="147">
        <v>35</v>
      </c>
      <c r="AT14" s="147">
        <v>36</v>
      </c>
      <c r="AU14" s="147">
        <v>37</v>
      </c>
      <c r="AV14" s="147">
        <v>38</v>
      </c>
      <c r="AW14" s="147">
        <v>39</v>
      </c>
      <c r="AX14" s="179">
        <v>40</v>
      </c>
    </row>
    <row r="15" spans="2:50" s="182" customFormat="1" ht="15" thickBot="1">
      <c r="B15" s="241"/>
      <c r="C15" s="248"/>
      <c r="D15" s="248"/>
      <c r="E15" s="149" t="s">
        <v>60</v>
      </c>
      <c r="F15" s="250"/>
      <c r="G15" s="199">
        <v>2016</v>
      </c>
      <c r="H15" s="199">
        <v>2018</v>
      </c>
      <c r="I15" s="150"/>
      <c r="J15" s="199">
        <v>2022</v>
      </c>
      <c r="K15" s="150"/>
      <c r="L15" s="150"/>
      <c r="M15" s="150"/>
      <c r="N15" s="150"/>
      <c r="O15" s="150"/>
      <c r="P15" s="150"/>
      <c r="Q15" s="150"/>
      <c r="R15" s="150"/>
      <c r="S15" s="151"/>
      <c r="T15" s="150"/>
      <c r="U15" s="150"/>
      <c r="V15" s="150"/>
      <c r="W15" s="150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81"/>
    </row>
    <row r="16" spans="2:50" s="182" customFormat="1" ht="15.75" customHeight="1" thickTop="1">
      <c r="B16" s="154" t="s">
        <v>31</v>
      </c>
      <c r="C16" s="155">
        <v>0.3333333333333333</v>
      </c>
      <c r="D16" s="155" t="s">
        <v>101</v>
      </c>
      <c r="E16" s="156">
        <v>20</v>
      </c>
      <c r="F16" s="155" t="s">
        <v>0</v>
      </c>
      <c r="G16" s="157">
        <v>826.78</v>
      </c>
      <c r="H16" s="157">
        <v>1016.535362892529</v>
      </c>
      <c r="I16" s="157">
        <f aca="true" t="shared" si="8" ref="I16:I22">+H16*3.89%+H16-0.01</f>
        <v>1056.0685885090484</v>
      </c>
      <c r="J16" s="157">
        <v>1342.896</v>
      </c>
      <c r="K16" s="157">
        <f>+J16*5.47%+J16+0.01</f>
        <v>1416.3624112</v>
      </c>
      <c r="L16" s="157">
        <f>K16*1.05</f>
        <v>1487.1805317600001</v>
      </c>
      <c r="M16" s="157">
        <f aca="true" t="shared" si="9" ref="M16:AA30">L16*1.05</f>
        <v>1561.5395583480001</v>
      </c>
      <c r="N16" s="157">
        <f t="shared" si="9"/>
        <v>1639.6165362654</v>
      </c>
      <c r="O16" s="157">
        <f t="shared" si="9"/>
        <v>1721.5973630786702</v>
      </c>
      <c r="P16" s="157">
        <f t="shared" si="9"/>
        <v>1807.6772312326038</v>
      </c>
      <c r="Q16" s="157">
        <f t="shared" si="9"/>
        <v>1898.0610927942341</v>
      </c>
      <c r="R16" s="157">
        <f t="shared" si="9"/>
        <v>1992.964147433946</v>
      </c>
      <c r="S16" s="157">
        <f t="shared" si="9"/>
        <v>2092.6123548056435</v>
      </c>
      <c r="T16" s="157">
        <f t="shared" si="9"/>
        <v>2197.2429725459256</v>
      </c>
      <c r="U16" s="157">
        <f t="shared" si="9"/>
        <v>2307.105121173222</v>
      </c>
      <c r="V16" s="157">
        <f t="shared" si="9"/>
        <v>2422.4603772318833</v>
      </c>
      <c r="W16" s="157">
        <f t="shared" si="9"/>
        <v>2543.5833960934774</v>
      </c>
      <c r="X16" s="157">
        <f t="shared" si="9"/>
        <v>2670.7625658981515</v>
      </c>
      <c r="Y16" s="157">
        <f t="shared" si="9"/>
        <v>2804.3006941930594</v>
      </c>
      <c r="Z16" s="157">
        <f t="shared" si="9"/>
        <v>2944.5157289027125</v>
      </c>
      <c r="AA16" s="157">
        <f t="shared" si="9"/>
        <v>3091.7415153478482</v>
      </c>
      <c r="AB16" s="157">
        <f aca="true" t="shared" si="10" ref="AB16:AC30">AA16*1.05</f>
        <v>3246.3285911152407</v>
      </c>
      <c r="AC16" s="157">
        <f t="shared" si="10"/>
        <v>3408.645020671003</v>
      </c>
      <c r="AD16" s="157">
        <f aca="true" t="shared" si="11" ref="AD16:AX31">AC16*1.05</f>
        <v>3579.077271704553</v>
      </c>
      <c r="AE16" s="157">
        <f t="shared" si="11"/>
        <v>3758.0311352897807</v>
      </c>
      <c r="AF16" s="157">
        <f t="shared" si="11"/>
        <v>3945.93269205427</v>
      </c>
      <c r="AG16" s="157">
        <f t="shared" si="11"/>
        <v>4143.229326656983</v>
      </c>
      <c r="AH16" s="157">
        <f t="shared" si="11"/>
        <v>4350.390792989832</v>
      </c>
      <c r="AI16" s="157">
        <f t="shared" si="11"/>
        <v>4567.910332639324</v>
      </c>
      <c r="AJ16" s="157">
        <f t="shared" si="11"/>
        <v>4796.305849271291</v>
      </c>
      <c r="AK16" s="157">
        <f t="shared" si="11"/>
        <v>5036.121141734856</v>
      </c>
      <c r="AL16" s="157">
        <f t="shared" si="11"/>
        <v>5287.927198821599</v>
      </c>
      <c r="AM16" s="158">
        <f t="shared" si="11"/>
        <v>5552.323558762679</v>
      </c>
      <c r="AN16" s="158">
        <f t="shared" si="11"/>
        <v>5829.939736700813</v>
      </c>
      <c r="AO16" s="158">
        <f t="shared" si="11"/>
        <v>6121.436723535854</v>
      </c>
      <c r="AP16" s="158">
        <f t="shared" si="11"/>
        <v>6427.508559712647</v>
      </c>
      <c r="AQ16" s="158">
        <f t="shared" si="11"/>
        <v>6748.88398769828</v>
      </c>
      <c r="AR16" s="158">
        <f t="shared" si="11"/>
        <v>7086.328187083194</v>
      </c>
      <c r="AS16" s="158">
        <f t="shared" si="11"/>
        <v>7440.644596437354</v>
      </c>
      <c r="AT16" s="158">
        <f t="shared" si="11"/>
        <v>7812.676826259222</v>
      </c>
      <c r="AU16" s="159">
        <f t="shared" si="11"/>
        <v>8203.310667572183</v>
      </c>
      <c r="AV16" s="159">
        <f t="shared" si="11"/>
        <v>8613.476200950792</v>
      </c>
      <c r="AW16" s="159">
        <f t="shared" si="11"/>
        <v>9044.150010998332</v>
      </c>
      <c r="AX16" s="183">
        <f t="shared" si="11"/>
        <v>9496.357511548249</v>
      </c>
    </row>
    <row r="17" spans="2:50" s="182" customFormat="1" ht="16.5" customHeight="1">
      <c r="B17" s="161" t="s">
        <v>32</v>
      </c>
      <c r="C17" s="162">
        <v>0.3333333333333333</v>
      </c>
      <c r="D17" s="162" t="s">
        <v>101</v>
      </c>
      <c r="E17" s="163">
        <v>251</v>
      </c>
      <c r="F17" s="162" t="s">
        <v>1</v>
      </c>
      <c r="G17" s="164">
        <v>826.78</v>
      </c>
      <c r="H17" s="164">
        <v>1016.535362892529</v>
      </c>
      <c r="I17" s="164">
        <f t="shared" si="8"/>
        <v>1056.0685885090484</v>
      </c>
      <c r="J17" s="164">
        <v>1342.896</v>
      </c>
      <c r="K17" s="164">
        <f>+J17*5.47%+J17+0.01</f>
        <v>1416.3624112</v>
      </c>
      <c r="L17" s="164">
        <f>K17*1.05</f>
        <v>1487.1805317600001</v>
      </c>
      <c r="M17" s="164">
        <f t="shared" si="9"/>
        <v>1561.5395583480001</v>
      </c>
      <c r="N17" s="164">
        <f t="shared" si="9"/>
        <v>1639.6165362654</v>
      </c>
      <c r="O17" s="164">
        <f t="shared" si="9"/>
        <v>1721.5973630786702</v>
      </c>
      <c r="P17" s="164">
        <f t="shared" si="9"/>
        <v>1807.6772312326038</v>
      </c>
      <c r="Q17" s="164">
        <f t="shared" si="9"/>
        <v>1898.0610927942341</v>
      </c>
      <c r="R17" s="164">
        <f t="shared" si="9"/>
        <v>1992.964147433946</v>
      </c>
      <c r="S17" s="164">
        <f t="shared" si="9"/>
        <v>2092.6123548056435</v>
      </c>
      <c r="T17" s="164">
        <f t="shared" si="9"/>
        <v>2197.2429725459256</v>
      </c>
      <c r="U17" s="164">
        <f t="shared" si="9"/>
        <v>2307.105121173222</v>
      </c>
      <c r="V17" s="164">
        <f t="shared" si="9"/>
        <v>2422.4603772318833</v>
      </c>
      <c r="W17" s="164">
        <f t="shared" si="9"/>
        <v>2543.5833960934774</v>
      </c>
      <c r="X17" s="164">
        <f t="shared" si="9"/>
        <v>2670.7625658981515</v>
      </c>
      <c r="Y17" s="164">
        <f t="shared" si="9"/>
        <v>2804.3006941930594</v>
      </c>
      <c r="Z17" s="164">
        <f t="shared" si="9"/>
        <v>2944.5157289027125</v>
      </c>
      <c r="AA17" s="164">
        <f t="shared" si="9"/>
        <v>3091.7415153478482</v>
      </c>
      <c r="AB17" s="164">
        <f t="shared" si="10"/>
        <v>3246.3285911152407</v>
      </c>
      <c r="AC17" s="164">
        <f t="shared" si="10"/>
        <v>3408.645020671003</v>
      </c>
      <c r="AD17" s="164">
        <f aca="true" t="shared" si="12" ref="AD17:AN17">AC17*1.05</f>
        <v>3579.077271704553</v>
      </c>
      <c r="AE17" s="164">
        <f t="shared" si="12"/>
        <v>3758.0311352897807</v>
      </c>
      <c r="AF17" s="164">
        <f t="shared" si="12"/>
        <v>3945.93269205427</v>
      </c>
      <c r="AG17" s="164">
        <f t="shared" si="12"/>
        <v>4143.229326656983</v>
      </c>
      <c r="AH17" s="164">
        <f t="shared" si="12"/>
        <v>4350.390792989832</v>
      </c>
      <c r="AI17" s="164">
        <f t="shared" si="12"/>
        <v>4567.910332639324</v>
      </c>
      <c r="AJ17" s="164">
        <f t="shared" si="12"/>
        <v>4796.305849271291</v>
      </c>
      <c r="AK17" s="164">
        <f t="shared" si="12"/>
        <v>5036.121141734856</v>
      </c>
      <c r="AL17" s="164">
        <f t="shared" si="12"/>
        <v>5287.927198821599</v>
      </c>
      <c r="AM17" s="165">
        <f t="shared" si="12"/>
        <v>5552.323558762679</v>
      </c>
      <c r="AN17" s="165">
        <f t="shared" si="12"/>
        <v>5829.939736700813</v>
      </c>
      <c r="AO17" s="165">
        <f t="shared" si="11"/>
        <v>6121.436723535854</v>
      </c>
      <c r="AP17" s="165">
        <f t="shared" si="11"/>
        <v>6427.508559712647</v>
      </c>
      <c r="AQ17" s="165">
        <f t="shared" si="11"/>
        <v>6748.88398769828</v>
      </c>
      <c r="AR17" s="165">
        <f t="shared" si="11"/>
        <v>7086.328187083194</v>
      </c>
      <c r="AS17" s="165">
        <f t="shared" si="11"/>
        <v>7440.644596437354</v>
      </c>
      <c r="AT17" s="165">
        <f t="shared" si="11"/>
        <v>7812.676826259222</v>
      </c>
      <c r="AU17" s="166">
        <f t="shared" si="11"/>
        <v>8203.310667572183</v>
      </c>
      <c r="AV17" s="166">
        <f t="shared" si="11"/>
        <v>8613.476200950792</v>
      </c>
      <c r="AW17" s="166">
        <f t="shared" si="11"/>
        <v>9044.150010998332</v>
      </c>
      <c r="AX17" s="184">
        <f t="shared" si="11"/>
        <v>9496.357511548249</v>
      </c>
    </row>
    <row r="18" spans="2:50" s="182" customFormat="1" ht="15.75" customHeight="1">
      <c r="B18" s="161" t="s">
        <v>33</v>
      </c>
      <c r="C18" s="162">
        <v>0.3333333333333333</v>
      </c>
      <c r="D18" s="162" t="s">
        <v>101</v>
      </c>
      <c r="E18" s="163">
        <v>35</v>
      </c>
      <c r="F18" s="162" t="s">
        <v>2</v>
      </c>
      <c r="G18" s="164">
        <v>826.78</v>
      </c>
      <c r="H18" s="164">
        <v>1016.535362892529</v>
      </c>
      <c r="I18" s="164">
        <f t="shared" si="8"/>
        <v>1056.0685885090484</v>
      </c>
      <c r="J18" s="164">
        <v>1342.896</v>
      </c>
      <c r="K18" s="164">
        <f aca="true" t="shared" si="13" ref="K18:K26">+J18*5.47%+J18+0.01</f>
        <v>1416.3624112</v>
      </c>
      <c r="L18" s="164">
        <f aca="true" t="shared" si="14" ref="L18:L26">K18*1.05</f>
        <v>1487.1805317600001</v>
      </c>
      <c r="M18" s="164">
        <f t="shared" si="9"/>
        <v>1561.5395583480001</v>
      </c>
      <c r="N18" s="164">
        <f t="shared" si="9"/>
        <v>1639.6165362654</v>
      </c>
      <c r="O18" s="164">
        <f t="shared" si="9"/>
        <v>1721.5973630786702</v>
      </c>
      <c r="P18" s="164">
        <f t="shared" si="9"/>
        <v>1807.6772312326038</v>
      </c>
      <c r="Q18" s="164">
        <f t="shared" si="9"/>
        <v>1898.0610927942341</v>
      </c>
      <c r="R18" s="164">
        <f t="shared" si="9"/>
        <v>1992.964147433946</v>
      </c>
      <c r="S18" s="164">
        <f t="shared" si="9"/>
        <v>2092.6123548056435</v>
      </c>
      <c r="T18" s="164">
        <f t="shared" si="9"/>
        <v>2197.2429725459256</v>
      </c>
      <c r="U18" s="164">
        <f t="shared" si="9"/>
        <v>2307.105121173222</v>
      </c>
      <c r="V18" s="164">
        <f t="shared" si="9"/>
        <v>2422.4603772318833</v>
      </c>
      <c r="W18" s="164">
        <f t="shared" si="9"/>
        <v>2543.5833960934774</v>
      </c>
      <c r="X18" s="164">
        <f t="shared" si="9"/>
        <v>2670.7625658981515</v>
      </c>
      <c r="Y18" s="164">
        <f t="shared" si="9"/>
        <v>2804.3006941930594</v>
      </c>
      <c r="Z18" s="164">
        <f t="shared" si="9"/>
        <v>2944.5157289027125</v>
      </c>
      <c r="AA18" s="164">
        <f t="shared" si="9"/>
        <v>3091.7415153478482</v>
      </c>
      <c r="AB18" s="164">
        <f t="shared" si="10"/>
        <v>3246.3285911152407</v>
      </c>
      <c r="AC18" s="164">
        <f t="shared" si="10"/>
        <v>3408.645020671003</v>
      </c>
      <c r="AD18" s="164">
        <f aca="true" t="shared" si="15" ref="AD18:AN18">AC18*1.05</f>
        <v>3579.077271704553</v>
      </c>
      <c r="AE18" s="164">
        <f t="shared" si="15"/>
        <v>3758.0311352897807</v>
      </c>
      <c r="AF18" s="164">
        <f t="shared" si="15"/>
        <v>3945.93269205427</v>
      </c>
      <c r="AG18" s="164">
        <f t="shared" si="15"/>
        <v>4143.229326656983</v>
      </c>
      <c r="AH18" s="164">
        <f t="shared" si="15"/>
        <v>4350.390792989832</v>
      </c>
      <c r="AI18" s="164">
        <f t="shared" si="15"/>
        <v>4567.910332639324</v>
      </c>
      <c r="AJ18" s="164">
        <f t="shared" si="15"/>
        <v>4796.305849271291</v>
      </c>
      <c r="AK18" s="164">
        <f t="shared" si="15"/>
        <v>5036.121141734856</v>
      </c>
      <c r="AL18" s="164">
        <f t="shared" si="15"/>
        <v>5287.927198821599</v>
      </c>
      <c r="AM18" s="165">
        <f t="shared" si="15"/>
        <v>5552.323558762679</v>
      </c>
      <c r="AN18" s="165">
        <f t="shared" si="15"/>
        <v>5829.939736700813</v>
      </c>
      <c r="AO18" s="165">
        <f t="shared" si="11"/>
        <v>6121.436723535854</v>
      </c>
      <c r="AP18" s="165">
        <f t="shared" si="11"/>
        <v>6427.508559712647</v>
      </c>
      <c r="AQ18" s="165">
        <f t="shared" si="11"/>
        <v>6748.88398769828</v>
      </c>
      <c r="AR18" s="165">
        <f t="shared" si="11"/>
        <v>7086.328187083194</v>
      </c>
      <c r="AS18" s="165">
        <f t="shared" si="11"/>
        <v>7440.644596437354</v>
      </c>
      <c r="AT18" s="165">
        <f t="shared" si="11"/>
        <v>7812.676826259222</v>
      </c>
      <c r="AU18" s="166">
        <f t="shared" si="11"/>
        <v>8203.310667572183</v>
      </c>
      <c r="AV18" s="166">
        <f t="shared" si="11"/>
        <v>8613.476200950792</v>
      </c>
      <c r="AW18" s="166">
        <f t="shared" si="11"/>
        <v>9044.150010998332</v>
      </c>
      <c r="AX18" s="184">
        <f t="shared" si="11"/>
        <v>9496.357511548249</v>
      </c>
    </row>
    <row r="19" spans="2:50" s="182" customFormat="1" ht="16.5" customHeight="1">
      <c r="B19" s="161" t="s">
        <v>34</v>
      </c>
      <c r="C19" s="162">
        <v>0.3333333333333333</v>
      </c>
      <c r="D19" s="162" t="s">
        <v>101</v>
      </c>
      <c r="E19" s="163">
        <v>20</v>
      </c>
      <c r="F19" s="168" t="s">
        <v>3</v>
      </c>
      <c r="G19" s="164">
        <v>826.78</v>
      </c>
      <c r="H19" s="166">
        <v>1016.535362892529</v>
      </c>
      <c r="I19" s="164">
        <f t="shared" si="8"/>
        <v>1056.0685885090484</v>
      </c>
      <c r="J19" s="164">
        <v>1342.896</v>
      </c>
      <c r="K19" s="164">
        <f t="shared" si="13"/>
        <v>1416.3624112</v>
      </c>
      <c r="L19" s="164">
        <f t="shared" si="14"/>
        <v>1487.1805317600001</v>
      </c>
      <c r="M19" s="166">
        <f t="shared" si="9"/>
        <v>1561.5395583480001</v>
      </c>
      <c r="N19" s="166">
        <f t="shared" si="9"/>
        <v>1639.6165362654</v>
      </c>
      <c r="O19" s="166">
        <f t="shared" si="9"/>
        <v>1721.5973630786702</v>
      </c>
      <c r="P19" s="166">
        <f t="shared" si="9"/>
        <v>1807.6772312326038</v>
      </c>
      <c r="Q19" s="166">
        <f t="shared" si="9"/>
        <v>1898.0610927942341</v>
      </c>
      <c r="R19" s="166">
        <f t="shared" si="9"/>
        <v>1992.964147433946</v>
      </c>
      <c r="S19" s="166">
        <f t="shared" si="9"/>
        <v>2092.6123548056435</v>
      </c>
      <c r="T19" s="166">
        <f t="shared" si="9"/>
        <v>2197.2429725459256</v>
      </c>
      <c r="U19" s="166">
        <f t="shared" si="9"/>
        <v>2307.105121173222</v>
      </c>
      <c r="V19" s="166">
        <f t="shared" si="9"/>
        <v>2422.4603772318833</v>
      </c>
      <c r="W19" s="166">
        <f t="shared" si="9"/>
        <v>2543.5833960934774</v>
      </c>
      <c r="X19" s="166">
        <f t="shared" si="9"/>
        <v>2670.7625658981515</v>
      </c>
      <c r="Y19" s="166">
        <f t="shared" si="9"/>
        <v>2804.3006941930594</v>
      </c>
      <c r="Z19" s="166">
        <f t="shared" si="9"/>
        <v>2944.5157289027125</v>
      </c>
      <c r="AA19" s="166">
        <f t="shared" si="9"/>
        <v>3091.7415153478482</v>
      </c>
      <c r="AB19" s="166">
        <f t="shared" si="10"/>
        <v>3246.3285911152407</v>
      </c>
      <c r="AC19" s="166">
        <f t="shared" si="10"/>
        <v>3408.645020671003</v>
      </c>
      <c r="AD19" s="166">
        <f aca="true" t="shared" si="16" ref="AD19:AN19">AC19*1.05</f>
        <v>3579.077271704553</v>
      </c>
      <c r="AE19" s="166">
        <f t="shared" si="16"/>
        <v>3758.0311352897807</v>
      </c>
      <c r="AF19" s="166">
        <f t="shared" si="16"/>
        <v>3945.93269205427</v>
      </c>
      <c r="AG19" s="166">
        <f t="shared" si="16"/>
        <v>4143.229326656983</v>
      </c>
      <c r="AH19" s="166">
        <f t="shared" si="16"/>
        <v>4350.390792989832</v>
      </c>
      <c r="AI19" s="166">
        <f t="shared" si="16"/>
        <v>4567.910332639324</v>
      </c>
      <c r="AJ19" s="166">
        <f t="shared" si="16"/>
        <v>4796.305849271291</v>
      </c>
      <c r="AK19" s="166">
        <f t="shared" si="16"/>
        <v>5036.121141734856</v>
      </c>
      <c r="AL19" s="166">
        <f t="shared" si="16"/>
        <v>5287.927198821599</v>
      </c>
      <c r="AM19" s="166">
        <f t="shared" si="16"/>
        <v>5552.323558762679</v>
      </c>
      <c r="AN19" s="166">
        <f t="shared" si="16"/>
        <v>5829.939736700813</v>
      </c>
      <c r="AO19" s="166">
        <f t="shared" si="11"/>
        <v>6121.436723535854</v>
      </c>
      <c r="AP19" s="166">
        <f t="shared" si="11"/>
        <v>6427.508559712647</v>
      </c>
      <c r="AQ19" s="166">
        <f t="shared" si="11"/>
        <v>6748.88398769828</v>
      </c>
      <c r="AR19" s="166">
        <f t="shared" si="11"/>
        <v>7086.328187083194</v>
      </c>
      <c r="AS19" s="166">
        <f t="shared" si="11"/>
        <v>7440.644596437354</v>
      </c>
      <c r="AT19" s="166">
        <f t="shared" si="11"/>
        <v>7812.676826259222</v>
      </c>
      <c r="AU19" s="166">
        <f t="shared" si="11"/>
        <v>8203.310667572183</v>
      </c>
      <c r="AV19" s="166">
        <f t="shared" si="11"/>
        <v>8613.476200950792</v>
      </c>
      <c r="AW19" s="166">
        <f t="shared" si="11"/>
        <v>9044.150010998332</v>
      </c>
      <c r="AX19" s="184">
        <f t="shared" si="11"/>
        <v>9496.357511548249</v>
      </c>
    </row>
    <row r="20" spans="2:50" s="182" customFormat="1" ht="17.25" customHeight="1">
      <c r="B20" s="161" t="s">
        <v>61</v>
      </c>
      <c r="C20" s="162">
        <v>0.3333333333333333</v>
      </c>
      <c r="D20" s="162" t="s">
        <v>101</v>
      </c>
      <c r="E20" s="163">
        <v>6</v>
      </c>
      <c r="F20" s="162" t="s">
        <v>4</v>
      </c>
      <c r="G20" s="164">
        <v>826.78</v>
      </c>
      <c r="H20" s="166">
        <v>1016.535362892529</v>
      </c>
      <c r="I20" s="164">
        <f t="shared" si="8"/>
        <v>1056.0685885090484</v>
      </c>
      <c r="J20" s="164">
        <v>1342.896</v>
      </c>
      <c r="K20" s="164">
        <f t="shared" si="13"/>
        <v>1416.3624112</v>
      </c>
      <c r="L20" s="164">
        <f t="shared" si="14"/>
        <v>1487.1805317600001</v>
      </c>
      <c r="M20" s="166">
        <f t="shared" si="9"/>
        <v>1561.5395583480001</v>
      </c>
      <c r="N20" s="166">
        <f t="shared" si="9"/>
        <v>1639.6165362654</v>
      </c>
      <c r="O20" s="166">
        <f t="shared" si="9"/>
        <v>1721.5973630786702</v>
      </c>
      <c r="P20" s="166">
        <f t="shared" si="9"/>
        <v>1807.6772312326038</v>
      </c>
      <c r="Q20" s="166">
        <f t="shared" si="9"/>
        <v>1898.0610927942341</v>
      </c>
      <c r="R20" s="166">
        <f t="shared" si="9"/>
        <v>1992.964147433946</v>
      </c>
      <c r="S20" s="166">
        <f t="shared" si="9"/>
        <v>2092.6123548056435</v>
      </c>
      <c r="T20" s="166">
        <f t="shared" si="9"/>
        <v>2197.2429725459256</v>
      </c>
      <c r="U20" s="166">
        <f t="shared" si="9"/>
        <v>2307.105121173222</v>
      </c>
      <c r="V20" s="166">
        <f t="shared" si="9"/>
        <v>2422.4603772318833</v>
      </c>
      <c r="W20" s="166">
        <f t="shared" si="9"/>
        <v>2543.5833960934774</v>
      </c>
      <c r="X20" s="166">
        <f t="shared" si="9"/>
        <v>2670.7625658981515</v>
      </c>
      <c r="Y20" s="166">
        <f t="shared" si="9"/>
        <v>2804.3006941930594</v>
      </c>
      <c r="Z20" s="166">
        <f t="shared" si="9"/>
        <v>2944.5157289027125</v>
      </c>
      <c r="AA20" s="166">
        <f t="shared" si="9"/>
        <v>3091.7415153478482</v>
      </c>
      <c r="AB20" s="166">
        <f t="shared" si="10"/>
        <v>3246.3285911152407</v>
      </c>
      <c r="AC20" s="166">
        <f t="shared" si="10"/>
        <v>3408.645020671003</v>
      </c>
      <c r="AD20" s="166">
        <f aca="true" t="shared" si="17" ref="AD20:AN20">AC20*1.05</f>
        <v>3579.077271704553</v>
      </c>
      <c r="AE20" s="166">
        <f t="shared" si="17"/>
        <v>3758.0311352897807</v>
      </c>
      <c r="AF20" s="166">
        <f t="shared" si="17"/>
        <v>3945.93269205427</v>
      </c>
      <c r="AG20" s="166">
        <f t="shared" si="17"/>
        <v>4143.229326656983</v>
      </c>
      <c r="AH20" s="166">
        <f t="shared" si="17"/>
        <v>4350.390792989832</v>
      </c>
      <c r="AI20" s="166">
        <f t="shared" si="17"/>
        <v>4567.910332639324</v>
      </c>
      <c r="AJ20" s="166">
        <f t="shared" si="17"/>
        <v>4796.305849271291</v>
      </c>
      <c r="AK20" s="166">
        <f t="shared" si="17"/>
        <v>5036.121141734856</v>
      </c>
      <c r="AL20" s="166">
        <f t="shared" si="17"/>
        <v>5287.927198821599</v>
      </c>
      <c r="AM20" s="166">
        <f t="shared" si="17"/>
        <v>5552.323558762679</v>
      </c>
      <c r="AN20" s="166">
        <f t="shared" si="17"/>
        <v>5829.939736700813</v>
      </c>
      <c r="AO20" s="166">
        <f t="shared" si="11"/>
        <v>6121.436723535854</v>
      </c>
      <c r="AP20" s="166">
        <f t="shared" si="11"/>
        <v>6427.508559712647</v>
      </c>
      <c r="AQ20" s="166">
        <f t="shared" si="11"/>
        <v>6748.88398769828</v>
      </c>
      <c r="AR20" s="166">
        <f t="shared" si="11"/>
        <v>7086.328187083194</v>
      </c>
      <c r="AS20" s="166">
        <f t="shared" si="11"/>
        <v>7440.644596437354</v>
      </c>
      <c r="AT20" s="166">
        <f t="shared" si="11"/>
        <v>7812.676826259222</v>
      </c>
      <c r="AU20" s="166">
        <f t="shared" si="11"/>
        <v>8203.310667572183</v>
      </c>
      <c r="AV20" s="166">
        <f t="shared" si="11"/>
        <v>8613.476200950792</v>
      </c>
      <c r="AW20" s="166">
        <f t="shared" si="11"/>
        <v>9044.150010998332</v>
      </c>
      <c r="AX20" s="184">
        <f t="shared" si="11"/>
        <v>9496.357511548249</v>
      </c>
    </row>
    <row r="21" spans="2:50" s="182" customFormat="1" ht="15" customHeight="1">
      <c r="B21" s="161" t="s">
        <v>35</v>
      </c>
      <c r="C21" s="162">
        <v>0.3333333333333333</v>
      </c>
      <c r="D21" s="162" t="s">
        <v>101</v>
      </c>
      <c r="E21" s="163">
        <v>2</v>
      </c>
      <c r="F21" s="162" t="s">
        <v>5</v>
      </c>
      <c r="G21" s="164">
        <v>826.78</v>
      </c>
      <c r="H21" s="166">
        <v>1016.535362892529</v>
      </c>
      <c r="I21" s="164">
        <f t="shared" si="8"/>
        <v>1056.0685885090484</v>
      </c>
      <c r="J21" s="164">
        <v>1342.896</v>
      </c>
      <c r="K21" s="164">
        <f t="shared" si="13"/>
        <v>1416.3624112</v>
      </c>
      <c r="L21" s="164">
        <f t="shared" si="14"/>
        <v>1487.1805317600001</v>
      </c>
      <c r="M21" s="166">
        <f t="shared" si="9"/>
        <v>1561.5395583480001</v>
      </c>
      <c r="N21" s="166">
        <f t="shared" si="9"/>
        <v>1639.6165362654</v>
      </c>
      <c r="O21" s="166">
        <f t="shared" si="9"/>
        <v>1721.5973630786702</v>
      </c>
      <c r="P21" s="166">
        <f t="shared" si="9"/>
        <v>1807.6772312326038</v>
      </c>
      <c r="Q21" s="166">
        <f t="shared" si="9"/>
        <v>1898.0610927942341</v>
      </c>
      <c r="R21" s="166">
        <f t="shared" si="9"/>
        <v>1992.964147433946</v>
      </c>
      <c r="S21" s="166">
        <f t="shared" si="9"/>
        <v>2092.6123548056435</v>
      </c>
      <c r="T21" s="166">
        <f t="shared" si="9"/>
        <v>2197.2429725459256</v>
      </c>
      <c r="U21" s="166">
        <f t="shared" si="9"/>
        <v>2307.105121173222</v>
      </c>
      <c r="V21" s="166">
        <f t="shared" si="9"/>
        <v>2422.4603772318833</v>
      </c>
      <c r="W21" s="166">
        <f t="shared" si="9"/>
        <v>2543.5833960934774</v>
      </c>
      <c r="X21" s="166">
        <f t="shared" si="9"/>
        <v>2670.7625658981515</v>
      </c>
      <c r="Y21" s="166">
        <f t="shared" si="9"/>
        <v>2804.3006941930594</v>
      </c>
      <c r="Z21" s="166">
        <f t="shared" si="9"/>
        <v>2944.5157289027125</v>
      </c>
      <c r="AA21" s="166">
        <f t="shared" si="9"/>
        <v>3091.7415153478482</v>
      </c>
      <c r="AB21" s="166">
        <f t="shared" si="10"/>
        <v>3246.3285911152407</v>
      </c>
      <c r="AC21" s="166">
        <f t="shared" si="10"/>
        <v>3408.645020671003</v>
      </c>
      <c r="AD21" s="166">
        <f aca="true" t="shared" si="18" ref="AD21:AN21">AC21*1.05</f>
        <v>3579.077271704553</v>
      </c>
      <c r="AE21" s="166">
        <f t="shared" si="18"/>
        <v>3758.0311352897807</v>
      </c>
      <c r="AF21" s="166">
        <f t="shared" si="18"/>
        <v>3945.93269205427</v>
      </c>
      <c r="AG21" s="166">
        <f t="shared" si="18"/>
        <v>4143.229326656983</v>
      </c>
      <c r="AH21" s="166">
        <f t="shared" si="18"/>
        <v>4350.390792989832</v>
      </c>
      <c r="AI21" s="166">
        <f t="shared" si="18"/>
        <v>4567.910332639324</v>
      </c>
      <c r="AJ21" s="166">
        <f t="shared" si="18"/>
        <v>4796.305849271291</v>
      </c>
      <c r="AK21" s="166">
        <f t="shared" si="18"/>
        <v>5036.121141734856</v>
      </c>
      <c r="AL21" s="166">
        <f t="shared" si="18"/>
        <v>5287.927198821599</v>
      </c>
      <c r="AM21" s="166">
        <f t="shared" si="18"/>
        <v>5552.323558762679</v>
      </c>
      <c r="AN21" s="166">
        <f t="shared" si="18"/>
        <v>5829.939736700813</v>
      </c>
      <c r="AO21" s="166">
        <f t="shared" si="11"/>
        <v>6121.436723535854</v>
      </c>
      <c r="AP21" s="166">
        <f t="shared" si="11"/>
        <v>6427.508559712647</v>
      </c>
      <c r="AQ21" s="166">
        <f t="shared" si="11"/>
        <v>6748.88398769828</v>
      </c>
      <c r="AR21" s="166">
        <f t="shared" si="11"/>
        <v>7086.328187083194</v>
      </c>
      <c r="AS21" s="166">
        <f t="shared" si="11"/>
        <v>7440.644596437354</v>
      </c>
      <c r="AT21" s="166">
        <f t="shared" si="11"/>
        <v>7812.676826259222</v>
      </c>
      <c r="AU21" s="166">
        <f t="shared" si="11"/>
        <v>8203.310667572183</v>
      </c>
      <c r="AV21" s="166">
        <f t="shared" si="11"/>
        <v>8613.476200950792</v>
      </c>
      <c r="AW21" s="166">
        <f t="shared" si="11"/>
        <v>9044.150010998332</v>
      </c>
      <c r="AX21" s="184">
        <f t="shared" si="11"/>
        <v>9496.357511548249</v>
      </c>
    </row>
    <row r="22" spans="2:50" s="182" customFormat="1" ht="14.25">
      <c r="B22" s="161" t="s">
        <v>36</v>
      </c>
      <c r="C22" s="162">
        <v>0.3333333333333333</v>
      </c>
      <c r="D22" s="162" t="s">
        <v>101</v>
      </c>
      <c r="E22" s="163">
        <v>4</v>
      </c>
      <c r="F22" s="162" t="s">
        <v>6</v>
      </c>
      <c r="G22" s="164">
        <v>826.78</v>
      </c>
      <c r="H22" s="166">
        <v>1016.535362892529</v>
      </c>
      <c r="I22" s="164">
        <f t="shared" si="8"/>
        <v>1056.0685885090484</v>
      </c>
      <c r="J22" s="164">
        <v>1342.896</v>
      </c>
      <c r="K22" s="164">
        <f t="shared" si="13"/>
        <v>1416.3624112</v>
      </c>
      <c r="L22" s="164">
        <f t="shared" si="14"/>
        <v>1487.1805317600001</v>
      </c>
      <c r="M22" s="166">
        <f t="shared" si="9"/>
        <v>1561.5395583480001</v>
      </c>
      <c r="N22" s="166">
        <f t="shared" si="9"/>
        <v>1639.6165362654</v>
      </c>
      <c r="O22" s="166">
        <f t="shared" si="9"/>
        <v>1721.5973630786702</v>
      </c>
      <c r="P22" s="166">
        <f t="shared" si="9"/>
        <v>1807.6772312326038</v>
      </c>
      <c r="Q22" s="166">
        <f t="shared" si="9"/>
        <v>1898.0610927942341</v>
      </c>
      <c r="R22" s="166">
        <f t="shared" si="9"/>
        <v>1992.964147433946</v>
      </c>
      <c r="S22" s="166">
        <f t="shared" si="9"/>
        <v>2092.6123548056435</v>
      </c>
      <c r="T22" s="166">
        <f t="shared" si="9"/>
        <v>2197.2429725459256</v>
      </c>
      <c r="U22" s="166">
        <f t="shared" si="9"/>
        <v>2307.105121173222</v>
      </c>
      <c r="V22" s="166">
        <f t="shared" si="9"/>
        <v>2422.4603772318833</v>
      </c>
      <c r="W22" s="166">
        <f t="shared" si="9"/>
        <v>2543.5833960934774</v>
      </c>
      <c r="X22" s="166">
        <f t="shared" si="9"/>
        <v>2670.7625658981515</v>
      </c>
      <c r="Y22" s="166">
        <f t="shared" si="9"/>
        <v>2804.3006941930594</v>
      </c>
      <c r="Z22" s="166">
        <f t="shared" si="9"/>
        <v>2944.5157289027125</v>
      </c>
      <c r="AA22" s="166">
        <f t="shared" si="9"/>
        <v>3091.7415153478482</v>
      </c>
      <c r="AB22" s="166">
        <f t="shared" si="10"/>
        <v>3246.3285911152407</v>
      </c>
      <c r="AC22" s="166">
        <f t="shared" si="10"/>
        <v>3408.645020671003</v>
      </c>
      <c r="AD22" s="166">
        <f aca="true" t="shared" si="19" ref="AD22:AN22">AC22*1.05</f>
        <v>3579.077271704553</v>
      </c>
      <c r="AE22" s="166">
        <f t="shared" si="19"/>
        <v>3758.0311352897807</v>
      </c>
      <c r="AF22" s="166">
        <f t="shared" si="19"/>
        <v>3945.93269205427</v>
      </c>
      <c r="AG22" s="166">
        <f t="shared" si="19"/>
        <v>4143.229326656983</v>
      </c>
      <c r="AH22" s="166">
        <f t="shared" si="19"/>
        <v>4350.390792989832</v>
      </c>
      <c r="AI22" s="166">
        <f t="shared" si="19"/>
        <v>4567.910332639324</v>
      </c>
      <c r="AJ22" s="166">
        <f t="shared" si="19"/>
        <v>4796.305849271291</v>
      </c>
      <c r="AK22" s="166">
        <f t="shared" si="19"/>
        <v>5036.121141734856</v>
      </c>
      <c r="AL22" s="166">
        <f t="shared" si="19"/>
        <v>5287.927198821599</v>
      </c>
      <c r="AM22" s="166">
        <f t="shared" si="19"/>
        <v>5552.323558762679</v>
      </c>
      <c r="AN22" s="166">
        <f t="shared" si="19"/>
        <v>5829.939736700813</v>
      </c>
      <c r="AO22" s="166">
        <f t="shared" si="11"/>
        <v>6121.436723535854</v>
      </c>
      <c r="AP22" s="166">
        <f t="shared" si="11"/>
        <v>6427.508559712647</v>
      </c>
      <c r="AQ22" s="166">
        <f t="shared" si="11"/>
        <v>6748.88398769828</v>
      </c>
      <c r="AR22" s="166">
        <f t="shared" si="11"/>
        <v>7086.328187083194</v>
      </c>
      <c r="AS22" s="166">
        <f t="shared" si="11"/>
        <v>7440.644596437354</v>
      </c>
      <c r="AT22" s="166">
        <f t="shared" si="11"/>
        <v>7812.676826259222</v>
      </c>
      <c r="AU22" s="166">
        <f t="shared" si="11"/>
        <v>8203.310667572183</v>
      </c>
      <c r="AV22" s="166">
        <f t="shared" si="11"/>
        <v>8613.476200950792</v>
      </c>
      <c r="AW22" s="166">
        <f t="shared" si="11"/>
        <v>9044.150010998332</v>
      </c>
      <c r="AX22" s="184">
        <f t="shared" si="11"/>
        <v>9496.357511548249</v>
      </c>
    </row>
    <row r="23" spans="2:50" s="182" customFormat="1" ht="14.25">
      <c r="B23" s="161" t="s">
        <v>169</v>
      </c>
      <c r="C23" s="162">
        <v>0.3333333333333333</v>
      </c>
      <c r="D23" s="162" t="s">
        <v>101</v>
      </c>
      <c r="E23" s="163">
        <v>2</v>
      </c>
      <c r="F23" s="168" t="s">
        <v>47</v>
      </c>
      <c r="G23" s="164">
        <v>845.87</v>
      </c>
      <c r="H23" s="166">
        <v>1040.006733846856</v>
      </c>
      <c r="I23" s="164">
        <f>+H23*3.89%+H23</f>
        <v>1080.4629957934985</v>
      </c>
      <c r="J23" s="164">
        <v>1342.896</v>
      </c>
      <c r="K23" s="164">
        <f t="shared" si="13"/>
        <v>1416.3624112</v>
      </c>
      <c r="L23" s="164">
        <f t="shared" si="14"/>
        <v>1487.1805317600001</v>
      </c>
      <c r="M23" s="166">
        <f t="shared" si="9"/>
        <v>1561.5395583480001</v>
      </c>
      <c r="N23" s="166">
        <f t="shared" si="9"/>
        <v>1639.6165362654</v>
      </c>
      <c r="O23" s="166">
        <f t="shared" si="9"/>
        <v>1721.5973630786702</v>
      </c>
      <c r="P23" s="166">
        <f t="shared" si="9"/>
        <v>1807.6772312326038</v>
      </c>
      <c r="Q23" s="166">
        <f t="shared" si="9"/>
        <v>1898.0610927942341</v>
      </c>
      <c r="R23" s="166">
        <f t="shared" si="9"/>
        <v>1992.964147433946</v>
      </c>
      <c r="S23" s="166">
        <f t="shared" si="9"/>
        <v>2092.6123548056435</v>
      </c>
      <c r="T23" s="166">
        <f t="shared" si="9"/>
        <v>2197.2429725459256</v>
      </c>
      <c r="U23" s="166">
        <f t="shared" si="9"/>
        <v>2307.105121173222</v>
      </c>
      <c r="V23" s="166">
        <f t="shared" si="9"/>
        <v>2422.4603772318833</v>
      </c>
      <c r="W23" s="166">
        <f t="shared" si="9"/>
        <v>2543.5833960934774</v>
      </c>
      <c r="X23" s="166">
        <f t="shared" si="9"/>
        <v>2670.7625658981515</v>
      </c>
      <c r="Y23" s="166">
        <f t="shared" si="9"/>
        <v>2804.3006941930594</v>
      </c>
      <c r="Z23" s="166">
        <f t="shared" si="9"/>
        <v>2944.5157289027125</v>
      </c>
      <c r="AA23" s="166">
        <f t="shared" si="9"/>
        <v>3091.7415153478482</v>
      </c>
      <c r="AB23" s="166">
        <f t="shared" si="10"/>
        <v>3246.3285911152407</v>
      </c>
      <c r="AC23" s="166">
        <f t="shared" si="10"/>
        <v>3408.645020671003</v>
      </c>
      <c r="AD23" s="166">
        <f aca="true" t="shared" si="20" ref="AD23:AN23">AC23*1.05</f>
        <v>3579.077271704553</v>
      </c>
      <c r="AE23" s="166">
        <f t="shared" si="20"/>
        <v>3758.0311352897807</v>
      </c>
      <c r="AF23" s="166">
        <f t="shared" si="20"/>
        <v>3945.93269205427</v>
      </c>
      <c r="AG23" s="166">
        <f t="shared" si="20"/>
        <v>4143.229326656983</v>
      </c>
      <c r="AH23" s="166">
        <f t="shared" si="20"/>
        <v>4350.390792989832</v>
      </c>
      <c r="AI23" s="166">
        <f t="shared" si="20"/>
        <v>4567.910332639324</v>
      </c>
      <c r="AJ23" s="166">
        <f t="shared" si="20"/>
        <v>4796.305849271291</v>
      </c>
      <c r="AK23" s="166">
        <f t="shared" si="20"/>
        <v>5036.121141734856</v>
      </c>
      <c r="AL23" s="166">
        <f t="shared" si="20"/>
        <v>5287.927198821599</v>
      </c>
      <c r="AM23" s="166">
        <f t="shared" si="20"/>
        <v>5552.323558762679</v>
      </c>
      <c r="AN23" s="166">
        <f t="shared" si="20"/>
        <v>5829.939736700813</v>
      </c>
      <c r="AO23" s="166">
        <f t="shared" si="11"/>
        <v>6121.436723535854</v>
      </c>
      <c r="AP23" s="166">
        <f t="shared" si="11"/>
        <v>6427.508559712647</v>
      </c>
      <c r="AQ23" s="166">
        <f t="shared" si="11"/>
        <v>6748.88398769828</v>
      </c>
      <c r="AR23" s="166">
        <f t="shared" si="11"/>
        <v>7086.328187083194</v>
      </c>
      <c r="AS23" s="166">
        <f t="shared" si="11"/>
        <v>7440.644596437354</v>
      </c>
      <c r="AT23" s="166">
        <f t="shared" si="11"/>
        <v>7812.676826259222</v>
      </c>
      <c r="AU23" s="166">
        <f t="shared" si="11"/>
        <v>8203.310667572183</v>
      </c>
      <c r="AV23" s="166">
        <f t="shared" si="11"/>
        <v>8613.476200950792</v>
      </c>
      <c r="AW23" s="166">
        <f t="shared" si="11"/>
        <v>9044.150010998332</v>
      </c>
      <c r="AX23" s="184">
        <f t="shared" si="11"/>
        <v>9496.357511548249</v>
      </c>
    </row>
    <row r="24" spans="2:50" s="182" customFormat="1" ht="14.25" customHeight="1">
      <c r="B24" s="161" t="s">
        <v>102</v>
      </c>
      <c r="C24" s="162">
        <v>0.3333333333333333</v>
      </c>
      <c r="D24" s="162" t="s">
        <v>101</v>
      </c>
      <c r="E24" s="163">
        <v>4</v>
      </c>
      <c r="F24" s="162" t="s">
        <v>7</v>
      </c>
      <c r="G24" s="164">
        <v>826.78</v>
      </c>
      <c r="H24" s="166">
        <v>1016.535362892529</v>
      </c>
      <c r="I24" s="164">
        <f>+H24*3.89%+H24</f>
        <v>1056.0785885090484</v>
      </c>
      <c r="J24" s="164">
        <v>1342.896</v>
      </c>
      <c r="K24" s="164">
        <f t="shared" si="13"/>
        <v>1416.3624112</v>
      </c>
      <c r="L24" s="164">
        <f t="shared" si="14"/>
        <v>1487.1805317600001</v>
      </c>
      <c r="M24" s="166">
        <f t="shared" si="9"/>
        <v>1561.5395583480001</v>
      </c>
      <c r="N24" s="166">
        <f t="shared" si="9"/>
        <v>1639.6165362654</v>
      </c>
      <c r="O24" s="166">
        <f t="shared" si="9"/>
        <v>1721.5973630786702</v>
      </c>
      <c r="P24" s="166">
        <f t="shared" si="9"/>
        <v>1807.6772312326038</v>
      </c>
      <c r="Q24" s="166">
        <f t="shared" si="9"/>
        <v>1898.0610927942341</v>
      </c>
      <c r="R24" s="166">
        <f t="shared" si="9"/>
        <v>1992.964147433946</v>
      </c>
      <c r="S24" s="166">
        <f t="shared" si="9"/>
        <v>2092.6123548056435</v>
      </c>
      <c r="T24" s="166">
        <f t="shared" si="9"/>
        <v>2197.2429725459256</v>
      </c>
      <c r="U24" s="166">
        <f t="shared" si="9"/>
        <v>2307.105121173222</v>
      </c>
      <c r="V24" s="166">
        <f t="shared" si="9"/>
        <v>2422.4603772318833</v>
      </c>
      <c r="W24" s="166">
        <f t="shared" si="9"/>
        <v>2543.5833960934774</v>
      </c>
      <c r="X24" s="166">
        <f t="shared" si="9"/>
        <v>2670.7625658981515</v>
      </c>
      <c r="Y24" s="166">
        <f t="shared" si="9"/>
        <v>2804.3006941930594</v>
      </c>
      <c r="Z24" s="166">
        <f t="shared" si="9"/>
        <v>2944.5157289027125</v>
      </c>
      <c r="AA24" s="166">
        <f t="shared" si="9"/>
        <v>3091.7415153478482</v>
      </c>
      <c r="AB24" s="166">
        <f t="shared" si="10"/>
        <v>3246.3285911152407</v>
      </c>
      <c r="AC24" s="166">
        <f t="shared" si="10"/>
        <v>3408.645020671003</v>
      </c>
      <c r="AD24" s="166">
        <f aca="true" t="shared" si="21" ref="AD24:AN24">AC24*1.05</f>
        <v>3579.077271704553</v>
      </c>
      <c r="AE24" s="166">
        <f t="shared" si="21"/>
        <v>3758.0311352897807</v>
      </c>
      <c r="AF24" s="166">
        <f t="shared" si="21"/>
        <v>3945.93269205427</v>
      </c>
      <c r="AG24" s="166">
        <f t="shared" si="21"/>
        <v>4143.229326656983</v>
      </c>
      <c r="AH24" s="166">
        <f t="shared" si="21"/>
        <v>4350.390792989832</v>
      </c>
      <c r="AI24" s="166">
        <f t="shared" si="21"/>
        <v>4567.910332639324</v>
      </c>
      <c r="AJ24" s="166">
        <f t="shared" si="21"/>
        <v>4796.305849271291</v>
      </c>
      <c r="AK24" s="166">
        <f t="shared" si="21"/>
        <v>5036.121141734856</v>
      </c>
      <c r="AL24" s="166">
        <f t="shared" si="21"/>
        <v>5287.927198821599</v>
      </c>
      <c r="AM24" s="166">
        <f t="shared" si="21"/>
        <v>5552.323558762679</v>
      </c>
      <c r="AN24" s="166">
        <f t="shared" si="21"/>
        <v>5829.939736700813</v>
      </c>
      <c r="AO24" s="166">
        <f t="shared" si="11"/>
        <v>6121.436723535854</v>
      </c>
      <c r="AP24" s="166">
        <f t="shared" si="11"/>
        <v>6427.508559712647</v>
      </c>
      <c r="AQ24" s="166">
        <f t="shared" si="11"/>
        <v>6748.88398769828</v>
      </c>
      <c r="AR24" s="166">
        <f t="shared" si="11"/>
        <v>7086.328187083194</v>
      </c>
      <c r="AS24" s="166">
        <f t="shared" si="11"/>
        <v>7440.644596437354</v>
      </c>
      <c r="AT24" s="166">
        <f t="shared" si="11"/>
        <v>7812.676826259222</v>
      </c>
      <c r="AU24" s="166">
        <f t="shared" si="11"/>
        <v>8203.310667572183</v>
      </c>
      <c r="AV24" s="166">
        <f t="shared" si="11"/>
        <v>8613.476200950792</v>
      </c>
      <c r="AW24" s="166">
        <f t="shared" si="11"/>
        <v>9044.150010998332</v>
      </c>
      <c r="AX24" s="184">
        <f t="shared" si="11"/>
        <v>9496.357511548249</v>
      </c>
    </row>
    <row r="25" spans="2:50" s="182" customFormat="1" ht="15" customHeight="1">
      <c r="B25" s="161" t="s">
        <v>170</v>
      </c>
      <c r="C25" s="162">
        <v>0.3333333333333333</v>
      </c>
      <c r="D25" s="162" t="s">
        <v>101</v>
      </c>
      <c r="E25" s="163">
        <v>4</v>
      </c>
      <c r="F25" s="162" t="s">
        <v>48</v>
      </c>
      <c r="G25" s="164">
        <v>845.87</v>
      </c>
      <c r="H25" s="166">
        <v>1040.006733846856</v>
      </c>
      <c r="I25" s="164">
        <f>+H25*3.89%+H25</f>
        <v>1080.4629957934985</v>
      </c>
      <c r="J25" s="164">
        <v>1342.896</v>
      </c>
      <c r="K25" s="164">
        <f t="shared" si="13"/>
        <v>1416.3624112</v>
      </c>
      <c r="L25" s="164">
        <f t="shared" si="14"/>
        <v>1487.1805317600001</v>
      </c>
      <c r="M25" s="166">
        <f t="shared" si="9"/>
        <v>1561.5395583480001</v>
      </c>
      <c r="N25" s="166">
        <f t="shared" si="9"/>
        <v>1639.6165362654</v>
      </c>
      <c r="O25" s="166">
        <f t="shared" si="9"/>
        <v>1721.5973630786702</v>
      </c>
      <c r="P25" s="166">
        <f t="shared" si="9"/>
        <v>1807.6772312326038</v>
      </c>
      <c r="Q25" s="166">
        <f t="shared" si="9"/>
        <v>1898.0610927942341</v>
      </c>
      <c r="R25" s="166">
        <f t="shared" si="9"/>
        <v>1992.964147433946</v>
      </c>
      <c r="S25" s="166">
        <f t="shared" si="9"/>
        <v>2092.6123548056435</v>
      </c>
      <c r="T25" s="166">
        <f t="shared" si="9"/>
        <v>2197.2429725459256</v>
      </c>
      <c r="U25" s="166">
        <f t="shared" si="9"/>
        <v>2307.105121173222</v>
      </c>
      <c r="V25" s="166">
        <f t="shared" si="9"/>
        <v>2422.4603772318833</v>
      </c>
      <c r="W25" s="166">
        <f t="shared" si="9"/>
        <v>2543.5833960934774</v>
      </c>
      <c r="X25" s="166">
        <f t="shared" si="9"/>
        <v>2670.7625658981515</v>
      </c>
      <c r="Y25" s="166">
        <f t="shared" si="9"/>
        <v>2804.3006941930594</v>
      </c>
      <c r="Z25" s="166">
        <f t="shared" si="9"/>
        <v>2944.5157289027125</v>
      </c>
      <c r="AA25" s="166">
        <f t="shared" si="9"/>
        <v>3091.7415153478482</v>
      </c>
      <c r="AB25" s="166">
        <f t="shared" si="10"/>
        <v>3246.3285911152407</v>
      </c>
      <c r="AC25" s="166">
        <f t="shared" si="10"/>
        <v>3408.645020671003</v>
      </c>
      <c r="AD25" s="166">
        <f aca="true" t="shared" si="22" ref="AD25:AN25">AC25*1.05</f>
        <v>3579.077271704553</v>
      </c>
      <c r="AE25" s="166">
        <f t="shared" si="22"/>
        <v>3758.0311352897807</v>
      </c>
      <c r="AF25" s="166">
        <f t="shared" si="22"/>
        <v>3945.93269205427</v>
      </c>
      <c r="AG25" s="166">
        <f t="shared" si="22"/>
        <v>4143.229326656983</v>
      </c>
      <c r="AH25" s="166">
        <f t="shared" si="22"/>
        <v>4350.390792989832</v>
      </c>
      <c r="AI25" s="166">
        <f t="shared" si="22"/>
        <v>4567.910332639324</v>
      </c>
      <c r="AJ25" s="166">
        <f t="shared" si="22"/>
        <v>4796.305849271291</v>
      </c>
      <c r="AK25" s="166">
        <f t="shared" si="22"/>
        <v>5036.121141734856</v>
      </c>
      <c r="AL25" s="166">
        <f t="shared" si="22"/>
        <v>5287.927198821599</v>
      </c>
      <c r="AM25" s="166">
        <f t="shared" si="22"/>
        <v>5552.323558762679</v>
      </c>
      <c r="AN25" s="166">
        <f t="shared" si="22"/>
        <v>5829.939736700813</v>
      </c>
      <c r="AO25" s="166">
        <f t="shared" si="11"/>
        <v>6121.436723535854</v>
      </c>
      <c r="AP25" s="166">
        <f t="shared" si="11"/>
        <v>6427.508559712647</v>
      </c>
      <c r="AQ25" s="166">
        <f t="shared" si="11"/>
        <v>6748.88398769828</v>
      </c>
      <c r="AR25" s="166">
        <f t="shared" si="11"/>
        <v>7086.328187083194</v>
      </c>
      <c r="AS25" s="166">
        <f t="shared" si="11"/>
        <v>7440.644596437354</v>
      </c>
      <c r="AT25" s="166">
        <f t="shared" si="11"/>
        <v>7812.676826259222</v>
      </c>
      <c r="AU25" s="166">
        <f t="shared" si="11"/>
        <v>8203.310667572183</v>
      </c>
      <c r="AV25" s="166">
        <f t="shared" si="11"/>
        <v>8613.476200950792</v>
      </c>
      <c r="AW25" s="166">
        <f t="shared" si="11"/>
        <v>9044.150010998332</v>
      </c>
      <c r="AX25" s="184">
        <f t="shared" si="11"/>
        <v>9496.357511548249</v>
      </c>
    </row>
    <row r="26" spans="2:50" s="182" customFormat="1" ht="15.75" customHeight="1">
      <c r="B26" s="161" t="s">
        <v>37</v>
      </c>
      <c r="C26" s="162">
        <v>0.3333333333333333</v>
      </c>
      <c r="D26" s="162" t="s">
        <v>101</v>
      </c>
      <c r="E26" s="163">
        <v>20</v>
      </c>
      <c r="F26" s="162" t="s">
        <v>8</v>
      </c>
      <c r="G26" s="164">
        <v>826.78</v>
      </c>
      <c r="H26" s="166">
        <v>1016.535362892529</v>
      </c>
      <c r="I26" s="164">
        <f aca="true" t="shared" si="23" ref="I26:I38">+H26*3.89%+H26-0.01</f>
        <v>1056.0685885090484</v>
      </c>
      <c r="J26" s="164">
        <v>1342.896</v>
      </c>
      <c r="K26" s="164">
        <f t="shared" si="13"/>
        <v>1416.3624112</v>
      </c>
      <c r="L26" s="164">
        <f t="shared" si="14"/>
        <v>1487.1805317600001</v>
      </c>
      <c r="M26" s="166">
        <f t="shared" si="9"/>
        <v>1561.5395583480001</v>
      </c>
      <c r="N26" s="166">
        <f t="shared" si="9"/>
        <v>1639.6165362654</v>
      </c>
      <c r="O26" s="166">
        <f t="shared" si="9"/>
        <v>1721.5973630786702</v>
      </c>
      <c r="P26" s="166">
        <f t="shared" si="9"/>
        <v>1807.6772312326038</v>
      </c>
      <c r="Q26" s="166">
        <f t="shared" si="9"/>
        <v>1898.0610927942341</v>
      </c>
      <c r="R26" s="166">
        <f t="shared" si="9"/>
        <v>1992.964147433946</v>
      </c>
      <c r="S26" s="166">
        <f t="shared" si="9"/>
        <v>2092.6123548056435</v>
      </c>
      <c r="T26" s="166">
        <f t="shared" si="9"/>
        <v>2197.2429725459256</v>
      </c>
      <c r="U26" s="166">
        <f t="shared" si="9"/>
        <v>2307.105121173222</v>
      </c>
      <c r="V26" s="166">
        <f t="shared" si="9"/>
        <v>2422.4603772318833</v>
      </c>
      <c r="W26" s="166">
        <f t="shared" si="9"/>
        <v>2543.5833960934774</v>
      </c>
      <c r="X26" s="166">
        <f t="shared" si="9"/>
        <v>2670.7625658981515</v>
      </c>
      <c r="Y26" s="166">
        <f t="shared" si="9"/>
        <v>2804.3006941930594</v>
      </c>
      <c r="Z26" s="166">
        <f t="shared" si="9"/>
        <v>2944.5157289027125</v>
      </c>
      <c r="AA26" s="166">
        <f t="shared" si="9"/>
        <v>3091.7415153478482</v>
      </c>
      <c r="AB26" s="166">
        <f t="shared" si="10"/>
        <v>3246.3285911152407</v>
      </c>
      <c r="AC26" s="166">
        <f t="shared" si="10"/>
        <v>3408.645020671003</v>
      </c>
      <c r="AD26" s="166">
        <f aca="true" t="shared" si="24" ref="AD26:AN27">AC26*1.05</f>
        <v>3579.077271704553</v>
      </c>
      <c r="AE26" s="166">
        <f t="shared" si="24"/>
        <v>3758.0311352897807</v>
      </c>
      <c r="AF26" s="166">
        <f t="shared" si="24"/>
        <v>3945.93269205427</v>
      </c>
      <c r="AG26" s="166">
        <f t="shared" si="24"/>
        <v>4143.229326656983</v>
      </c>
      <c r="AH26" s="166">
        <f t="shared" si="24"/>
        <v>4350.390792989832</v>
      </c>
      <c r="AI26" s="166">
        <f t="shared" si="24"/>
        <v>4567.910332639324</v>
      </c>
      <c r="AJ26" s="166">
        <f t="shared" si="24"/>
        <v>4796.305849271291</v>
      </c>
      <c r="AK26" s="166">
        <f t="shared" si="24"/>
        <v>5036.121141734856</v>
      </c>
      <c r="AL26" s="166">
        <f t="shared" si="24"/>
        <v>5287.927198821599</v>
      </c>
      <c r="AM26" s="166">
        <f t="shared" si="24"/>
        <v>5552.323558762679</v>
      </c>
      <c r="AN26" s="166">
        <f t="shared" si="24"/>
        <v>5829.939736700813</v>
      </c>
      <c r="AO26" s="166">
        <f t="shared" si="11"/>
        <v>6121.436723535854</v>
      </c>
      <c r="AP26" s="166">
        <f t="shared" si="11"/>
        <v>6427.508559712647</v>
      </c>
      <c r="AQ26" s="166">
        <f t="shared" si="11"/>
        <v>6748.88398769828</v>
      </c>
      <c r="AR26" s="166">
        <f t="shared" si="11"/>
        <v>7086.328187083194</v>
      </c>
      <c r="AS26" s="166">
        <f t="shared" si="11"/>
        <v>7440.644596437354</v>
      </c>
      <c r="AT26" s="166">
        <f t="shared" si="11"/>
        <v>7812.676826259222</v>
      </c>
      <c r="AU26" s="166">
        <f t="shared" si="11"/>
        <v>8203.310667572183</v>
      </c>
      <c r="AV26" s="166">
        <f t="shared" si="11"/>
        <v>8613.476200950792</v>
      </c>
      <c r="AW26" s="166">
        <f t="shared" si="11"/>
        <v>9044.150010998332</v>
      </c>
      <c r="AX26" s="184">
        <f t="shared" si="11"/>
        <v>9496.357511548249</v>
      </c>
    </row>
    <row r="27" spans="2:50" s="182" customFormat="1" ht="14.25" customHeight="1">
      <c r="B27" s="161" t="s">
        <v>38</v>
      </c>
      <c r="C27" s="162">
        <v>0.3333333333333333</v>
      </c>
      <c r="D27" s="162" t="s">
        <v>101</v>
      </c>
      <c r="E27" s="163">
        <v>5</v>
      </c>
      <c r="F27" s="162" t="s">
        <v>49</v>
      </c>
      <c r="G27" s="164">
        <v>932.67</v>
      </c>
      <c r="H27" s="166">
        <v>1146.7283157659533</v>
      </c>
      <c r="I27" s="164">
        <f t="shared" si="23"/>
        <v>1191.3260472492489</v>
      </c>
      <c r="J27" s="164">
        <v>1444.2002497513067</v>
      </c>
      <c r="K27" s="164">
        <f aca="true" t="shared" si="25" ref="K27:K32">+J27*5.47%+J27</f>
        <v>1523.1980034127032</v>
      </c>
      <c r="L27" s="166">
        <f aca="true" t="shared" si="26" ref="L27:L32">K27*1.05</f>
        <v>1599.3579035833384</v>
      </c>
      <c r="M27" s="166">
        <f t="shared" si="9"/>
        <v>1679.3257987625054</v>
      </c>
      <c r="N27" s="166">
        <f t="shared" si="9"/>
        <v>1763.2920887006308</v>
      </c>
      <c r="O27" s="166">
        <f t="shared" si="9"/>
        <v>1851.4566931356624</v>
      </c>
      <c r="P27" s="166">
        <f t="shared" si="9"/>
        <v>1944.0295277924456</v>
      </c>
      <c r="Q27" s="166">
        <f t="shared" si="9"/>
        <v>2041.2310041820679</v>
      </c>
      <c r="R27" s="166">
        <f t="shared" si="9"/>
        <v>2143.2925543911715</v>
      </c>
      <c r="S27" s="166">
        <f t="shared" si="9"/>
        <v>2250.45718211073</v>
      </c>
      <c r="T27" s="166">
        <f t="shared" si="9"/>
        <v>2362.9800412162667</v>
      </c>
      <c r="U27" s="166">
        <f t="shared" si="9"/>
        <v>2481.12904327708</v>
      </c>
      <c r="V27" s="166">
        <f t="shared" si="9"/>
        <v>2605.185495440934</v>
      </c>
      <c r="W27" s="166">
        <f t="shared" si="9"/>
        <v>2735.444770212981</v>
      </c>
      <c r="X27" s="166">
        <f t="shared" si="9"/>
        <v>2872.21700872363</v>
      </c>
      <c r="Y27" s="166">
        <f t="shared" si="9"/>
        <v>3015.8278591598114</v>
      </c>
      <c r="Z27" s="166">
        <f t="shared" si="9"/>
        <v>3166.6192521178023</v>
      </c>
      <c r="AA27" s="166">
        <f t="shared" si="9"/>
        <v>3324.9502147236926</v>
      </c>
      <c r="AB27" s="166">
        <f t="shared" si="10"/>
        <v>3491.1977254598773</v>
      </c>
      <c r="AC27" s="166">
        <f t="shared" si="10"/>
        <v>3665.7576117328713</v>
      </c>
      <c r="AD27" s="166">
        <f t="shared" si="24"/>
        <v>3849.0454923195152</v>
      </c>
      <c r="AE27" s="166">
        <f t="shared" si="24"/>
        <v>4041.497766935491</v>
      </c>
      <c r="AF27" s="166">
        <f t="shared" si="24"/>
        <v>4243.572655282266</v>
      </c>
      <c r="AG27" s="166">
        <f t="shared" si="24"/>
        <v>4455.75128804638</v>
      </c>
      <c r="AH27" s="166">
        <f t="shared" si="24"/>
        <v>4678.538852448699</v>
      </c>
      <c r="AI27" s="166">
        <f t="shared" si="24"/>
        <v>4912.465795071134</v>
      </c>
      <c r="AJ27" s="166">
        <f t="shared" si="24"/>
        <v>5158.089084824691</v>
      </c>
      <c r="AK27" s="166">
        <f t="shared" si="24"/>
        <v>5415.993539065926</v>
      </c>
      <c r="AL27" s="166">
        <f t="shared" si="24"/>
        <v>5686.793216019222</v>
      </c>
      <c r="AM27" s="166">
        <f t="shared" si="24"/>
        <v>5971.132876820184</v>
      </c>
      <c r="AN27" s="166">
        <f t="shared" si="24"/>
        <v>6269.6895206611935</v>
      </c>
      <c r="AO27" s="166">
        <f t="shared" si="11"/>
        <v>6583.173996694253</v>
      </c>
      <c r="AP27" s="166">
        <f t="shared" si="11"/>
        <v>6912.332696528966</v>
      </c>
      <c r="AQ27" s="166">
        <f t="shared" si="11"/>
        <v>7257.949331355415</v>
      </c>
      <c r="AR27" s="166">
        <f t="shared" si="11"/>
        <v>7620.846797923186</v>
      </c>
      <c r="AS27" s="166">
        <f t="shared" si="11"/>
        <v>8001.889137819346</v>
      </c>
      <c r="AT27" s="166">
        <f t="shared" si="11"/>
        <v>8401.983594710313</v>
      </c>
      <c r="AU27" s="166">
        <f t="shared" si="11"/>
        <v>8822.08277444583</v>
      </c>
      <c r="AV27" s="166">
        <f t="shared" si="11"/>
        <v>9263.186913168121</v>
      </c>
      <c r="AW27" s="166">
        <f t="shared" si="11"/>
        <v>9726.346258826528</v>
      </c>
      <c r="AX27" s="184">
        <f t="shared" si="11"/>
        <v>10212.663571767855</v>
      </c>
    </row>
    <row r="28" spans="2:50" s="182" customFormat="1" ht="14.25">
      <c r="B28" s="161" t="s">
        <v>62</v>
      </c>
      <c r="C28" s="162">
        <v>0.3333333333333333</v>
      </c>
      <c r="D28" s="162" t="s">
        <v>101</v>
      </c>
      <c r="E28" s="163">
        <v>48</v>
      </c>
      <c r="F28" s="162" t="s">
        <v>50</v>
      </c>
      <c r="G28" s="164">
        <v>932.67</v>
      </c>
      <c r="H28" s="166">
        <v>1146.7283157659533</v>
      </c>
      <c r="I28" s="164">
        <f t="shared" si="23"/>
        <v>1191.3260472492489</v>
      </c>
      <c r="J28" s="164">
        <v>1444.2002497513067</v>
      </c>
      <c r="K28" s="164">
        <f t="shared" si="25"/>
        <v>1523.1980034127032</v>
      </c>
      <c r="L28" s="166">
        <f t="shared" si="26"/>
        <v>1599.3579035833384</v>
      </c>
      <c r="M28" s="166">
        <f t="shared" si="9"/>
        <v>1679.3257987625054</v>
      </c>
      <c r="N28" s="166">
        <f t="shared" si="9"/>
        <v>1763.2920887006308</v>
      </c>
      <c r="O28" s="166">
        <f t="shared" si="9"/>
        <v>1851.4566931356624</v>
      </c>
      <c r="P28" s="166">
        <f t="shared" si="9"/>
        <v>1944.0295277924456</v>
      </c>
      <c r="Q28" s="166">
        <f t="shared" si="9"/>
        <v>2041.2310041820679</v>
      </c>
      <c r="R28" s="166">
        <f t="shared" si="9"/>
        <v>2143.2925543911715</v>
      </c>
      <c r="S28" s="166">
        <f t="shared" si="9"/>
        <v>2250.45718211073</v>
      </c>
      <c r="T28" s="166">
        <f t="shared" si="9"/>
        <v>2362.9800412162667</v>
      </c>
      <c r="U28" s="166">
        <f t="shared" si="9"/>
        <v>2481.12904327708</v>
      </c>
      <c r="V28" s="166">
        <f t="shared" si="9"/>
        <v>2605.185495440934</v>
      </c>
      <c r="W28" s="166">
        <f t="shared" si="9"/>
        <v>2735.444770212981</v>
      </c>
      <c r="X28" s="166">
        <f t="shared" si="9"/>
        <v>2872.21700872363</v>
      </c>
      <c r="Y28" s="166">
        <f t="shared" si="9"/>
        <v>3015.8278591598114</v>
      </c>
      <c r="Z28" s="166">
        <f t="shared" si="9"/>
        <v>3166.6192521178023</v>
      </c>
      <c r="AA28" s="166">
        <f t="shared" si="9"/>
        <v>3324.9502147236926</v>
      </c>
      <c r="AB28" s="166">
        <f t="shared" si="10"/>
        <v>3491.1977254598773</v>
      </c>
      <c r="AC28" s="166">
        <f t="shared" si="10"/>
        <v>3665.7576117328713</v>
      </c>
      <c r="AD28" s="166">
        <f aca="true" t="shared" si="27" ref="AD28:AN28">AC28*1.05</f>
        <v>3849.0454923195152</v>
      </c>
      <c r="AE28" s="166">
        <f t="shared" si="27"/>
        <v>4041.497766935491</v>
      </c>
      <c r="AF28" s="166">
        <f t="shared" si="27"/>
        <v>4243.572655282266</v>
      </c>
      <c r="AG28" s="166">
        <f t="shared" si="27"/>
        <v>4455.75128804638</v>
      </c>
      <c r="AH28" s="166">
        <f t="shared" si="27"/>
        <v>4678.538852448699</v>
      </c>
      <c r="AI28" s="166">
        <f t="shared" si="27"/>
        <v>4912.465795071134</v>
      </c>
      <c r="AJ28" s="166">
        <f t="shared" si="27"/>
        <v>5158.089084824691</v>
      </c>
      <c r="AK28" s="166">
        <f t="shared" si="27"/>
        <v>5415.993539065926</v>
      </c>
      <c r="AL28" s="166">
        <f t="shared" si="27"/>
        <v>5686.793216019222</v>
      </c>
      <c r="AM28" s="166">
        <f t="shared" si="27"/>
        <v>5971.132876820184</v>
      </c>
      <c r="AN28" s="166">
        <f t="shared" si="27"/>
        <v>6269.6895206611935</v>
      </c>
      <c r="AO28" s="166">
        <f t="shared" si="11"/>
        <v>6583.173996694253</v>
      </c>
      <c r="AP28" s="166">
        <f t="shared" si="11"/>
        <v>6912.332696528966</v>
      </c>
      <c r="AQ28" s="166">
        <f t="shared" si="11"/>
        <v>7257.949331355415</v>
      </c>
      <c r="AR28" s="166">
        <f t="shared" si="11"/>
        <v>7620.846797923186</v>
      </c>
      <c r="AS28" s="166">
        <f t="shared" si="11"/>
        <v>8001.889137819346</v>
      </c>
      <c r="AT28" s="166">
        <f t="shared" si="11"/>
        <v>8401.983594710313</v>
      </c>
      <c r="AU28" s="166">
        <f t="shared" si="11"/>
        <v>8822.08277444583</v>
      </c>
      <c r="AV28" s="166">
        <f t="shared" si="11"/>
        <v>9263.186913168121</v>
      </c>
      <c r="AW28" s="166">
        <f t="shared" si="11"/>
        <v>9726.346258826528</v>
      </c>
      <c r="AX28" s="184">
        <f t="shared" si="11"/>
        <v>10212.663571767855</v>
      </c>
    </row>
    <row r="29" spans="2:50" s="182" customFormat="1" ht="15" customHeight="1">
      <c r="B29" s="161" t="s">
        <v>171</v>
      </c>
      <c r="C29" s="162">
        <v>0.3333333333333333</v>
      </c>
      <c r="D29" s="162" t="s">
        <v>101</v>
      </c>
      <c r="E29" s="163">
        <v>20</v>
      </c>
      <c r="F29" s="162" t="s">
        <v>52</v>
      </c>
      <c r="G29" s="164">
        <v>966.7</v>
      </c>
      <c r="H29" s="166">
        <v>1188.5685857280143</v>
      </c>
      <c r="I29" s="164">
        <f t="shared" si="23"/>
        <v>1234.7939037128342</v>
      </c>
      <c r="J29" s="164">
        <v>1496.8947151378507</v>
      </c>
      <c r="K29" s="164">
        <f>+J29*5.47%+J29</f>
        <v>1578.7748560558912</v>
      </c>
      <c r="L29" s="166">
        <f t="shared" si="26"/>
        <v>1657.7135988586858</v>
      </c>
      <c r="M29" s="166">
        <f t="shared" si="9"/>
        <v>1740.5992788016201</v>
      </c>
      <c r="N29" s="166">
        <f t="shared" si="9"/>
        <v>1827.6292427417013</v>
      </c>
      <c r="O29" s="166">
        <f aca="true" t="shared" si="28" ref="O29:AA29">N29*1.05</f>
        <v>1919.0107048787866</v>
      </c>
      <c r="P29" s="166">
        <f t="shared" si="28"/>
        <v>2014.961240122726</v>
      </c>
      <c r="Q29" s="166">
        <f t="shared" si="28"/>
        <v>2115.7093021288624</v>
      </c>
      <c r="R29" s="166">
        <f t="shared" si="28"/>
        <v>2221.4947672353055</v>
      </c>
      <c r="S29" s="166">
        <f t="shared" si="28"/>
        <v>2332.569505597071</v>
      </c>
      <c r="T29" s="166">
        <f t="shared" si="28"/>
        <v>2449.1979808769247</v>
      </c>
      <c r="U29" s="166">
        <f t="shared" si="28"/>
        <v>2571.657879920771</v>
      </c>
      <c r="V29" s="166">
        <f t="shared" si="28"/>
        <v>2700.2407739168098</v>
      </c>
      <c r="W29" s="166">
        <f t="shared" si="28"/>
        <v>2835.2528126126504</v>
      </c>
      <c r="X29" s="166">
        <f t="shared" si="28"/>
        <v>2977.015453243283</v>
      </c>
      <c r="Y29" s="166">
        <f t="shared" si="28"/>
        <v>3125.866225905447</v>
      </c>
      <c r="Z29" s="166">
        <f t="shared" si="28"/>
        <v>3282.1595372007196</v>
      </c>
      <c r="AA29" s="166">
        <f t="shared" si="28"/>
        <v>3446.2675140607557</v>
      </c>
      <c r="AB29" s="166">
        <f t="shared" si="10"/>
        <v>3618.5808897637935</v>
      </c>
      <c r="AC29" s="166">
        <f t="shared" si="10"/>
        <v>3799.5099342519834</v>
      </c>
      <c r="AD29" s="166">
        <f aca="true" t="shared" si="29" ref="AD29:AN29">AC29*1.05</f>
        <v>3989.4854309645825</v>
      </c>
      <c r="AE29" s="166">
        <f t="shared" si="29"/>
        <v>4188.959702512811</v>
      </c>
      <c r="AF29" s="166">
        <f t="shared" si="29"/>
        <v>4398.407687638452</v>
      </c>
      <c r="AG29" s="166">
        <f t="shared" si="29"/>
        <v>4618.328072020376</v>
      </c>
      <c r="AH29" s="166">
        <f t="shared" si="29"/>
        <v>4849.2444756213945</v>
      </c>
      <c r="AI29" s="166">
        <f t="shared" si="29"/>
        <v>5091.706699402464</v>
      </c>
      <c r="AJ29" s="166">
        <f t="shared" si="29"/>
        <v>5346.292034372588</v>
      </c>
      <c r="AK29" s="166">
        <f t="shared" si="29"/>
        <v>5613.606636091218</v>
      </c>
      <c r="AL29" s="166">
        <f t="shared" si="29"/>
        <v>5894.2869678957795</v>
      </c>
      <c r="AM29" s="166">
        <f t="shared" si="29"/>
        <v>6189.001316290569</v>
      </c>
      <c r="AN29" s="166">
        <f t="shared" si="29"/>
        <v>6498.451382105098</v>
      </c>
      <c r="AO29" s="166">
        <f t="shared" si="11"/>
        <v>6823.373951210353</v>
      </c>
      <c r="AP29" s="166">
        <f t="shared" si="11"/>
        <v>7164.542648770871</v>
      </c>
      <c r="AQ29" s="166">
        <f t="shared" si="11"/>
        <v>7522.769781209415</v>
      </c>
      <c r="AR29" s="166">
        <f t="shared" si="11"/>
        <v>7898.908270269886</v>
      </c>
      <c r="AS29" s="166">
        <f t="shared" si="11"/>
        <v>8293.85368378338</v>
      </c>
      <c r="AT29" s="166">
        <f t="shared" si="11"/>
        <v>8708.546367972549</v>
      </c>
      <c r="AU29" s="166">
        <f t="shared" si="11"/>
        <v>9143.973686371177</v>
      </c>
      <c r="AV29" s="166">
        <f t="shared" si="11"/>
        <v>9601.172370689736</v>
      </c>
      <c r="AW29" s="166">
        <f t="shared" si="11"/>
        <v>10081.230989224223</v>
      </c>
      <c r="AX29" s="184">
        <f t="shared" si="11"/>
        <v>10585.292538685435</v>
      </c>
    </row>
    <row r="30" spans="2:50" s="182" customFormat="1" ht="15.75" customHeight="1">
      <c r="B30" s="161" t="s">
        <v>172</v>
      </c>
      <c r="C30" s="162">
        <v>0.3333333333333333</v>
      </c>
      <c r="D30" s="162" t="s">
        <v>101</v>
      </c>
      <c r="E30" s="163">
        <v>15</v>
      </c>
      <c r="F30" s="163" t="s">
        <v>53</v>
      </c>
      <c r="G30" s="164">
        <v>966.7</v>
      </c>
      <c r="H30" s="166">
        <v>1188.5685857280143</v>
      </c>
      <c r="I30" s="164">
        <f t="shared" si="23"/>
        <v>1234.7939037128342</v>
      </c>
      <c r="J30" s="164">
        <v>1496.8947151378507</v>
      </c>
      <c r="K30" s="164">
        <f t="shared" si="25"/>
        <v>1578.7748560558912</v>
      </c>
      <c r="L30" s="166">
        <f t="shared" si="26"/>
        <v>1657.7135988586858</v>
      </c>
      <c r="M30" s="166">
        <f t="shared" si="9"/>
        <v>1740.5992788016201</v>
      </c>
      <c r="N30" s="166">
        <f t="shared" si="9"/>
        <v>1827.6292427417013</v>
      </c>
      <c r="O30" s="166">
        <f t="shared" si="9"/>
        <v>1919.0107048787866</v>
      </c>
      <c r="P30" s="166">
        <f t="shared" si="9"/>
        <v>2014.961240122726</v>
      </c>
      <c r="Q30" s="166">
        <f t="shared" si="9"/>
        <v>2115.7093021288624</v>
      </c>
      <c r="R30" s="166">
        <f t="shared" si="9"/>
        <v>2221.4947672353055</v>
      </c>
      <c r="S30" s="166">
        <f t="shared" si="9"/>
        <v>2332.569505597071</v>
      </c>
      <c r="T30" s="166">
        <f t="shared" si="9"/>
        <v>2449.1979808769247</v>
      </c>
      <c r="U30" s="166">
        <f t="shared" si="9"/>
        <v>2571.657879920771</v>
      </c>
      <c r="V30" s="166">
        <f t="shared" si="9"/>
        <v>2700.2407739168098</v>
      </c>
      <c r="W30" s="166">
        <f t="shared" si="9"/>
        <v>2835.2528126126504</v>
      </c>
      <c r="X30" s="166">
        <f t="shared" si="9"/>
        <v>2977.015453243283</v>
      </c>
      <c r="Y30" s="166">
        <f t="shared" si="9"/>
        <v>3125.866225905447</v>
      </c>
      <c r="Z30" s="166">
        <f t="shared" si="9"/>
        <v>3282.1595372007196</v>
      </c>
      <c r="AA30" s="166">
        <f t="shared" si="9"/>
        <v>3446.2675140607557</v>
      </c>
      <c r="AB30" s="166">
        <f t="shared" si="10"/>
        <v>3618.5808897637935</v>
      </c>
      <c r="AC30" s="166">
        <f t="shared" si="10"/>
        <v>3799.5099342519834</v>
      </c>
      <c r="AD30" s="166">
        <f aca="true" t="shared" si="30" ref="AD30:AN30">AC30*1.05</f>
        <v>3989.4854309645825</v>
      </c>
      <c r="AE30" s="166">
        <f t="shared" si="30"/>
        <v>4188.959702512811</v>
      </c>
      <c r="AF30" s="166">
        <f t="shared" si="30"/>
        <v>4398.407687638452</v>
      </c>
      <c r="AG30" s="166">
        <f t="shared" si="30"/>
        <v>4618.328072020376</v>
      </c>
      <c r="AH30" s="166">
        <f t="shared" si="30"/>
        <v>4849.2444756213945</v>
      </c>
      <c r="AI30" s="166">
        <f t="shared" si="30"/>
        <v>5091.706699402464</v>
      </c>
      <c r="AJ30" s="166">
        <f t="shared" si="30"/>
        <v>5346.292034372588</v>
      </c>
      <c r="AK30" s="166">
        <f t="shared" si="30"/>
        <v>5613.606636091218</v>
      </c>
      <c r="AL30" s="166">
        <f t="shared" si="30"/>
        <v>5894.2869678957795</v>
      </c>
      <c r="AM30" s="166">
        <f t="shared" si="30"/>
        <v>6189.001316290569</v>
      </c>
      <c r="AN30" s="166">
        <f t="shared" si="30"/>
        <v>6498.451382105098</v>
      </c>
      <c r="AO30" s="166">
        <f t="shared" si="11"/>
        <v>6823.373951210353</v>
      </c>
      <c r="AP30" s="166">
        <f t="shared" si="11"/>
        <v>7164.542648770871</v>
      </c>
      <c r="AQ30" s="166">
        <f t="shared" si="11"/>
        <v>7522.769781209415</v>
      </c>
      <c r="AR30" s="166">
        <f t="shared" si="11"/>
        <v>7898.908270269886</v>
      </c>
      <c r="AS30" s="166">
        <f t="shared" si="11"/>
        <v>8293.85368378338</v>
      </c>
      <c r="AT30" s="166">
        <f t="shared" si="11"/>
        <v>8708.546367972549</v>
      </c>
      <c r="AU30" s="166">
        <f t="shared" si="11"/>
        <v>9143.973686371177</v>
      </c>
      <c r="AV30" s="166">
        <f t="shared" si="11"/>
        <v>9601.172370689736</v>
      </c>
      <c r="AW30" s="166">
        <f t="shared" si="11"/>
        <v>10081.230989224223</v>
      </c>
      <c r="AX30" s="184">
        <f t="shared" si="11"/>
        <v>10585.292538685435</v>
      </c>
    </row>
    <row r="31" spans="2:50" s="182" customFormat="1" ht="14.25" customHeight="1">
      <c r="B31" s="161" t="s">
        <v>173</v>
      </c>
      <c r="C31" s="162">
        <v>0.3333333333333333</v>
      </c>
      <c r="D31" s="162" t="s">
        <v>101</v>
      </c>
      <c r="E31" s="163">
        <v>10</v>
      </c>
      <c r="F31" s="163" t="s">
        <v>9</v>
      </c>
      <c r="G31" s="164">
        <v>966.7</v>
      </c>
      <c r="H31" s="166">
        <v>1188.5685857280143</v>
      </c>
      <c r="I31" s="164">
        <f t="shared" si="23"/>
        <v>1234.7939037128342</v>
      </c>
      <c r="J31" s="164">
        <v>1496.8947151378507</v>
      </c>
      <c r="K31" s="164">
        <f t="shared" si="25"/>
        <v>1578.7748560558912</v>
      </c>
      <c r="L31" s="166">
        <f t="shared" si="26"/>
        <v>1657.7135988586858</v>
      </c>
      <c r="M31" s="166">
        <f aca="true" t="shared" si="31" ref="M31:AN32">L31*1.05</f>
        <v>1740.5992788016201</v>
      </c>
      <c r="N31" s="166">
        <f t="shared" si="31"/>
        <v>1827.6292427417013</v>
      </c>
      <c r="O31" s="166">
        <f t="shared" si="31"/>
        <v>1919.0107048787866</v>
      </c>
      <c r="P31" s="166">
        <f t="shared" si="31"/>
        <v>2014.961240122726</v>
      </c>
      <c r="Q31" s="166">
        <f t="shared" si="31"/>
        <v>2115.7093021288624</v>
      </c>
      <c r="R31" s="166">
        <f t="shared" si="31"/>
        <v>2221.4947672353055</v>
      </c>
      <c r="S31" s="166">
        <f t="shared" si="31"/>
        <v>2332.569505597071</v>
      </c>
      <c r="T31" s="166">
        <f t="shared" si="31"/>
        <v>2449.1979808769247</v>
      </c>
      <c r="U31" s="166">
        <f t="shared" si="31"/>
        <v>2571.657879920771</v>
      </c>
      <c r="V31" s="166">
        <f t="shared" si="31"/>
        <v>2700.2407739168098</v>
      </c>
      <c r="W31" s="166">
        <f t="shared" si="31"/>
        <v>2835.2528126126504</v>
      </c>
      <c r="X31" s="166">
        <f t="shared" si="31"/>
        <v>2977.015453243283</v>
      </c>
      <c r="Y31" s="166">
        <f t="shared" si="31"/>
        <v>3125.866225905447</v>
      </c>
      <c r="Z31" s="166">
        <f t="shared" si="31"/>
        <v>3282.1595372007196</v>
      </c>
      <c r="AA31" s="166">
        <f t="shared" si="31"/>
        <v>3446.2675140607557</v>
      </c>
      <c r="AB31" s="166">
        <f t="shared" si="31"/>
        <v>3618.5808897637935</v>
      </c>
      <c r="AC31" s="166">
        <f t="shared" si="31"/>
        <v>3799.5099342519834</v>
      </c>
      <c r="AD31" s="166">
        <f t="shared" si="31"/>
        <v>3989.4854309645825</v>
      </c>
      <c r="AE31" s="166">
        <f t="shared" si="31"/>
        <v>4188.959702512811</v>
      </c>
      <c r="AF31" s="166">
        <f t="shared" si="31"/>
        <v>4398.407687638452</v>
      </c>
      <c r="AG31" s="166">
        <f t="shared" si="31"/>
        <v>4618.328072020376</v>
      </c>
      <c r="AH31" s="166">
        <f t="shared" si="31"/>
        <v>4849.2444756213945</v>
      </c>
      <c r="AI31" s="166">
        <f t="shared" si="31"/>
        <v>5091.706699402464</v>
      </c>
      <c r="AJ31" s="166">
        <f t="shared" si="31"/>
        <v>5346.292034372588</v>
      </c>
      <c r="AK31" s="166">
        <f t="shared" si="31"/>
        <v>5613.606636091218</v>
      </c>
      <c r="AL31" s="166">
        <f t="shared" si="31"/>
        <v>5894.2869678957795</v>
      </c>
      <c r="AM31" s="166">
        <f t="shared" si="31"/>
        <v>6189.001316290569</v>
      </c>
      <c r="AN31" s="166">
        <f t="shared" si="31"/>
        <v>6498.451382105098</v>
      </c>
      <c r="AO31" s="166">
        <f t="shared" si="11"/>
        <v>6823.373951210353</v>
      </c>
      <c r="AP31" s="166">
        <f t="shared" si="11"/>
        <v>7164.542648770871</v>
      </c>
      <c r="AQ31" s="166">
        <f t="shared" si="11"/>
        <v>7522.769781209415</v>
      </c>
      <c r="AR31" s="166">
        <f t="shared" si="11"/>
        <v>7898.908270269886</v>
      </c>
      <c r="AS31" s="166">
        <f t="shared" si="11"/>
        <v>8293.85368378338</v>
      </c>
      <c r="AT31" s="166">
        <f t="shared" si="11"/>
        <v>8708.546367972549</v>
      </c>
      <c r="AU31" s="166">
        <f t="shared" si="11"/>
        <v>9143.973686371177</v>
      </c>
      <c r="AV31" s="166">
        <f t="shared" si="11"/>
        <v>9601.172370689736</v>
      </c>
      <c r="AW31" s="166">
        <f t="shared" si="11"/>
        <v>10081.230989224223</v>
      </c>
      <c r="AX31" s="184">
        <f t="shared" si="11"/>
        <v>10585.292538685435</v>
      </c>
    </row>
    <row r="32" spans="2:50" s="182" customFormat="1" ht="15" customHeight="1">
      <c r="B32" s="161" t="s">
        <v>39</v>
      </c>
      <c r="C32" s="162">
        <v>0.3333333333333333</v>
      </c>
      <c r="D32" s="162" t="s">
        <v>101</v>
      </c>
      <c r="E32" s="163">
        <v>20</v>
      </c>
      <c r="F32" s="163" t="s">
        <v>51</v>
      </c>
      <c r="G32" s="164">
        <v>932.67</v>
      </c>
      <c r="H32" s="166">
        <v>1146.7283157659533</v>
      </c>
      <c r="I32" s="164">
        <f t="shared" si="23"/>
        <v>1191.3260472492489</v>
      </c>
      <c r="J32" s="164">
        <v>1444.2002497513067</v>
      </c>
      <c r="K32" s="164">
        <f t="shared" si="25"/>
        <v>1523.1980034127032</v>
      </c>
      <c r="L32" s="164">
        <f t="shared" si="26"/>
        <v>1599.3579035833384</v>
      </c>
      <c r="M32" s="164">
        <f t="shared" si="31"/>
        <v>1679.3257987625054</v>
      </c>
      <c r="N32" s="164">
        <f t="shared" si="31"/>
        <v>1763.2920887006308</v>
      </c>
      <c r="O32" s="164">
        <f t="shared" si="31"/>
        <v>1851.4566931356624</v>
      </c>
      <c r="P32" s="164">
        <f t="shared" si="31"/>
        <v>1944.0295277924456</v>
      </c>
      <c r="Q32" s="164">
        <f t="shared" si="31"/>
        <v>2041.2310041820679</v>
      </c>
      <c r="R32" s="164">
        <f t="shared" si="31"/>
        <v>2143.2925543911715</v>
      </c>
      <c r="S32" s="164">
        <f t="shared" si="31"/>
        <v>2250.45718211073</v>
      </c>
      <c r="T32" s="164">
        <f t="shared" si="31"/>
        <v>2362.9800412162667</v>
      </c>
      <c r="U32" s="164">
        <f t="shared" si="31"/>
        <v>2481.12904327708</v>
      </c>
      <c r="V32" s="164">
        <f t="shared" si="31"/>
        <v>2605.185495440934</v>
      </c>
      <c r="W32" s="164">
        <f t="shared" si="31"/>
        <v>2735.444770212981</v>
      </c>
      <c r="X32" s="164">
        <f t="shared" si="31"/>
        <v>2872.21700872363</v>
      </c>
      <c r="Y32" s="164">
        <f t="shared" si="31"/>
        <v>3015.8278591598114</v>
      </c>
      <c r="Z32" s="164">
        <f t="shared" si="31"/>
        <v>3166.6192521178023</v>
      </c>
      <c r="AA32" s="164">
        <f t="shared" si="31"/>
        <v>3324.9502147236926</v>
      </c>
      <c r="AB32" s="164">
        <f t="shared" si="31"/>
        <v>3491.1977254598773</v>
      </c>
      <c r="AC32" s="164">
        <f t="shared" si="31"/>
        <v>3665.7576117328713</v>
      </c>
      <c r="AD32" s="164">
        <f t="shared" si="31"/>
        <v>3849.0454923195152</v>
      </c>
      <c r="AE32" s="164">
        <f t="shared" si="31"/>
        <v>4041.497766935491</v>
      </c>
      <c r="AF32" s="164">
        <f t="shared" si="31"/>
        <v>4243.572655282266</v>
      </c>
      <c r="AG32" s="164">
        <f t="shared" si="31"/>
        <v>4455.75128804638</v>
      </c>
      <c r="AH32" s="164">
        <f t="shared" si="31"/>
        <v>4678.538852448699</v>
      </c>
      <c r="AI32" s="164">
        <f t="shared" si="31"/>
        <v>4912.465795071134</v>
      </c>
      <c r="AJ32" s="164">
        <f t="shared" si="31"/>
        <v>5158.089084824691</v>
      </c>
      <c r="AK32" s="164">
        <f t="shared" si="31"/>
        <v>5415.993539065926</v>
      </c>
      <c r="AL32" s="164">
        <f t="shared" si="31"/>
        <v>5686.793216019222</v>
      </c>
      <c r="AM32" s="164">
        <f t="shared" si="31"/>
        <v>5971.132876820184</v>
      </c>
      <c r="AN32" s="164">
        <f t="shared" si="31"/>
        <v>6269.6895206611935</v>
      </c>
      <c r="AO32" s="164">
        <f aca="true" t="shared" si="32" ref="AO32:AX32">AN32*1.05</f>
        <v>6583.173996694253</v>
      </c>
      <c r="AP32" s="164">
        <f t="shared" si="32"/>
        <v>6912.332696528966</v>
      </c>
      <c r="AQ32" s="164">
        <f t="shared" si="32"/>
        <v>7257.949331355415</v>
      </c>
      <c r="AR32" s="164">
        <f t="shared" si="32"/>
        <v>7620.846797923186</v>
      </c>
      <c r="AS32" s="164">
        <f t="shared" si="32"/>
        <v>8001.889137819346</v>
      </c>
      <c r="AT32" s="164">
        <f t="shared" si="32"/>
        <v>8401.983594710313</v>
      </c>
      <c r="AU32" s="164">
        <f t="shared" si="32"/>
        <v>8822.08277444583</v>
      </c>
      <c r="AV32" s="164">
        <f t="shared" si="32"/>
        <v>9263.186913168121</v>
      </c>
      <c r="AW32" s="164">
        <f t="shared" si="32"/>
        <v>9726.346258826528</v>
      </c>
      <c r="AX32" s="164">
        <f t="shared" si="32"/>
        <v>10212.663571767855</v>
      </c>
    </row>
    <row r="33" spans="2:50" s="182" customFormat="1" ht="15" customHeight="1">
      <c r="B33" s="161" t="s">
        <v>63</v>
      </c>
      <c r="C33" s="162">
        <v>0.3333333333333333</v>
      </c>
      <c r="D33" s="162" t="s">
        <v>101</v>
      </c>
      <c r="E33" s="163">
        <v>28</v>
      </c>
      <c r="F33" s="162" t="s">
        <v>29</v>
      </c>
      <c r="G33" s="164">
        <v>826.78</v>
      </c>
      <c r="H33" s="166">
        <v>1016.535362892529</v>
      </c>
      <c r="I33" s="164">
        <f t="shared" si="23"/>
        <v>1056.0685885090484</v>
      </c>
      <c r="J33" s="164">
        <v>1342.896</v>
      </c>
      <c r="K33" s="164">
        <f aca="true" t="shared" si="33" ref="K33:K38">+J33*5.47%+J33+0.01</f>
        <v>1416.3624112</v>
      </c>
      <c r="L33" s="166">
        <f aca="true" t="shared" si="34" ref="L33:L38">K33*1.05</f>
        <v>1487.1805317600001</v>
      </c>
      <c r="M33" s="166">
        <f aca="true" t="shared" si="35" ref="M33:N38">L33*1.05</f>
        <v>1561.5395583480001</v>
      </c>
      <c r="N33" s="166">
        <f t="shared" si="35"/>
        <v>1639.6165362654</v>
      </c>
      <c r="O33" s="166">
        <f aca="true" t="shared" si="36" ref="O33:AA33">N33*1.05</f>
        <v>1721.5973630786702</v>
      </c>
      <c r="P33" s="166">
        <f t="shared" si="36"/>
        <v>1807.6772312326038</v>
      </c>
      <c r="Q33" s="166">
        <f t="shared" si="36"/>
        <v>1898.0610927942341</v>
      </c>
      <c r="R33" s="166">
        <f t="shared" si="36"/>
        <v>1992.964147433946</v>
      </c>
      <c r="S33" s="166">
        <f t="shared" si="36"/>
        <v>2092.6123548056435</v>
      </c>
      <c r="T33" s="166">
        <f t="shared" si="36"/>
        <v>2197.2429725459256</v>
      </c>
      <c r="U33" s="166">
        <f t="shared" si="36"/>
        <v>2307.105121173222</v>
      </c>
      <c r="V33" s="166">
        <f t="shared" si="36"/>
        <v>2422.4603772318833</v>
      </c>
      <c r="W33" s="166">
        <f t="shared" si="36"/>
        <v>2543.5833960934774</v>
      </c>
      <c r="X33" s="166">
        <f t="shared" si="36"/>
        <v>2670.7625658981515</v>
      </c>
      <c r="Y33" s="166">
        <f t="shared" si="36"/>
        <v>2804.3006941930594</v>
      </c>
      <c r="Z33" s="166">
        <f t="shared" si="36"/>
        <v>2944.5157289027125</v>
      </c>
      <c r="AA33" s="166">
        <f t="shared" si="36"/>
        <v>3091.7415153478482</v>
      </c>
      <c r="AB33" s="166">
        <f aca="true" t="shared" si="37" ref="O33:AN38">AA33*1.05</f>
        <v>3246.3285911152407</v>
      </c>
      <c r="AC33" s="166">
        <f t="shared" si="37"/>
        <v>3408.645020671003</v>
      </c>
      <c r="AD33" s="166">
        <f t="shared" si="37"/>
        <v>3579.077271704553</v>
      </c>
      <c r="AE33" s="166">
        <f t="shared" si="37"/>
        <v>3758.0311352897807</v>
      </c>
      <c r="AF33" s="166">
        <f t="shared" si="37"/>
        <v>3945.93269205427</v>
      </c>
      <c r="AG33" s="166">
        <f t="shared" si="37"/>
        <v>4143.229326656983</v>
      </c>
      <c r="AH33" s="166">
        <f t="shared" si="37"/>
        <v>4350.390792989832</v>
      </c>
      <c r="AI33" s="166">
        <f t="shared" si="37"/>
        <v>4567.910332639324</v>
      </c>
      <c r="AJ33" s="166">
        <f t="shared" si="37"/>
        <v>4796.305849271291</v>
      </c>
      <c r="AK33" s="166">
        <f t="shared" si="37"/>
        <v>5036.121141734856</v>
      </c>
      <c r="AL33" s="166">
        <f t="shared" si="37"/>
        <v>5287.927198821599</v>
      </c>
      <c r="AM33" s="166">
        <f t="shared" si="37"/>
        <v>5552.323558762679</v>
      </c>
      <c r="AN33" s="166">
        <f t="shared" si="37"/>
        <v>5829.939736700813</v>
      </c>
      <c r="AO33" s="166">
        <f aca="true" t="shared" si="38" ref="AO33:AS38">AN33*1.05</f>
        <v>6121.436723535854</v>
      </c>
      <c r="AP33" s="166">
        <f t="shared" si="38"/>
        <v>6427.508559712647</v>
      </c>
      <c r="AQ33" s="166">
        <f t="shared" si="38"/>
        <v>6748.88398769828</v>
      </c>
      <c r="AR33" s="166">
        <f t="shared" si="38"/>
        <v>7086.328187083194</v>
      </c>
      <c r="AS33" s="166">
        <f t="shared" si="38"/>
        <v>7440.644596437354</v>
      </c>
      <c r="AT33" s="166">
        <f aca="true" t="shared" si="39" ref="AT33:AX38">AS33*1.05</f>
        <v>7812.676826259222</v>
      </c>
      <c r="AU33" s="166">
        <f t="shared" si="39"/>
        <v>8203.310667572183</v>
      </c>
      <c r="AV33" s="166">
        <f t="shared" si="39"/>
        <v>8613.476200950792</v>
      </c>
      <c r="AW33" s="166">
        <f t="shared" si="39"/>
        <v>9044.150010998332</v>
      </c>
      <c r="AX33" s="184">
        <f t="shared" si="39"/>
        <v>9496.357511548249</v>
      </c>
    </row>
    <row r="34" spans="2:50" s="182" customFormat="1" ht="13.5" customHeight="1">
      <c r="B34" s="161" t="s">
        <v>40</v>
      </c>
      <c r="C34" s="162">
        <v>0.3333333333333333</v>
      </c>
      <c r="D34" s="162" t="s">
        <v>101</v>
      </c>
      <c r="E34" s="163">
        <v>2</v>
      </c>
      <c r="F34" s="162" t="s">
        <v>44</v>
      </c>
      <c r="G34" s="164">
        <v>826.78</v>
      </c>
      <c r="H34" s="166">
        <v>1016.535362892529</v>
      </c>
      <c r="I34" s="164">
        <f t="shared" si="23"/>
        <v>1056.0685885090484</v>
      </c>
      <c r="J34" s="164">
        <v>1342.896</v>
      </c>
      <c r="K34" s="164">
        <f t="shared" si="33"/>
        <v>1416.3624112</v>
      </c>
      <c r="L34" s="166">
        <f t="shared" si="34"/>
        <v>1487.1805317600001</v>
      </c>
      <c r="M34" s="166">
        <f t="shared" si="35"/>
        <v>1561.5395583480001</v>
      </c>
      <c r="N34" s="166">
        <f t="shared" si="35"/>
        <v>1639.6165362654</v>
      </c>
      <c r="O34" s="166">
        <f t="shared" si="37"/>
        <v>1721.5973630786702</v>
      </c>
      <c r="P34" s="166">
        <f t="shared" si="37"/>
        <v>1807.6772312326038</v>
      </c>
      <c r="Q34" s="166">
        <f t="shared" si="37"/>
        <v>1898.0610927942341</v>
      </c>
      <c r="R34" s="166">
        <f t="shared" si="37"/>
        <v>1992.964147433946</v>
      </c>
      <c r="S34" s="166">
        <f t="shared" si="37"/>
        <v>2092.6123548056435</v>
      </c>
      <c r="T34" s="166">
        <f t="shared" si="37"/>
        <v>2197.2429725459256</v>
      </c>
      <c r="U34" s="166">
        <f t="shared" si="37"/>
        <v>2307.105121173222</v>
      </c>
      <c r="V34" s="166">
        <f t="shared" si="37"/>
        <v>2422.4603772318833</v>
      </c>
      <c r="W34" s="166">
        <f t="shared" si="37"/>
        <v>2543.5833960934774</v>
      </c>
      <c r="X34" s="166">
        <f t="shared" si="37"/>
        <v>2670.7625658981515</v>
      </c>
      <c r="Y34" s="166">
        <f t="shared" si="37"/>
        <v>2804.3006941930594</v>
      </c>
      <c r="Z34" s="166">
        <f t="shared" si="37"/>
        <v>2944.5157289027125</v>
      </c>
      <c r="AA34" s="166">
        <f t="shared" si="37"/>
        <v>3091.7415153478482</v>
      </c>
      <c r="AB34" s="166">
        <f t="shared" si="37"/>
        <v>3246.3285911152407</v>
      </c>
      <c r="AC34" s="166">
        <f t="shared" si="37"/>
        <v>3408.645020671003</v>
      </c>
      <c r="AD34" s="166">
        <f t="shared" si="37"/>
        <v>3579.077271704553</v>
      </c>
      <c r="AE34" s="166">
        <f t="shared" si="37"/>
        <v>3758.0311352897807</v>
      </c>
      <c r="AF34" s="166">
        <f t="shared" si="37"/>
        <v>3945.93269205427</v>
      </c>
      <c r="AG34" s="166">
        <f t="shared" si="37"/>
        <v>4143.229326656983</v>
      </c>
      <c r="AH34" s="166">
        <f t="shared" si="37"/>
        <v>4350.390792989832</v>
      </c>
      <c r="AI34" s="166">
        <f t="shared" si="37"/>
        <v>4567.910332639324</v>
      </c>
      <c r="AJ34" s="166">
        <f t="shared" si="37"/>
        <v>4796.305849271291</v>
      </c>
      <c r="AK34" s="166">
        <f t="shared" si="37"/>
        <v>5036.121141734856</v>
      </c>
      <c r="AL34" s="166">
        <f t="shared" si="37"/>
        <v>5287.927198821599</v>
      </c>
      <c r="AM34" s="166">
        <f t="shared" si="37"/>
        <v>5552.323558762679</v>
      </c>
      <c r="AN34" s="166">
        <f t="shared" si="37"/>
        <v>5829.939736700813</v>
      </c>
      <c r="AO34" s="166">
        <f t="shared" si="38"/>
        <v>6121.436723535854</v>
      </c>
      <c r="AP34" s="166">
        <f t="shared" si="38"/>
        <v>6427.508559712647</v>
      </c>
      <c r="AQ34" s="166">
        <f t="shared" si="38"/>
        <v>6748.88398769828</v>
      </c>
      <c r="AR34" s="166">
        <f t="shared" si="38"/>
        <v>7086.328187083194</v>
      </c>
      <c r="AS34" s="166">
        <f t="shared" si="38"/>
        <v>7440.644596437354</v>
      </c>
      <c r="AT34" s="166">
        <f t="shared" si="39"/>
        <v>7812.676826259222</v>
      </c>
      <c r="AU34" s="166">
        <f t="shared" si="39"/>
        <v>8203.310667572183</v>
      </c>
      <c r="AV34" s="166">
        <f t="shared" si="39"/>
        <v>8613.476200950792</v>
      </c>
      <c r="AW34" s="166">
        <f t="shared" si="39"/>
        <v>9044.150010998332</v>
      </c>
      <c r="AX34" s="184">
        <f t="shared" si="39"/>
        <v>9496.357511548249</v>
      </c>
    </row>
    <row r="35" spans="2:50" s="182" customFormat="1" ht="14.25" customHeight="1">
      <c r="B35" s="161" t="s">
        <v>41</v>
      </c>
      <c r="C35" s="162">
        <v>0.3333333333333333</v>
      </c>
      <c r="D35" s="162" t="s">
        <v>101</v>
      </c>
      <c r="E35" s="163">
        <v>6</v>
      </c>
      <c r="F35" s="168" t="s">
        <v>28</v>
      </c>
      <c r="G35" s="164">
        <v>826.78</v>
      </c>
      <c r="H35" s="166">
        <v>1016.535362892529</v>
      </c>
      <c r="I35" s="164">
        <f t="shared" si="23"/>
        <v>1056.0685885090484</v>
      </c>
      <c r="J35" s="164">
        <v>1342.896</v>
      </c>
      <c r="K35" s="164">
        <f t="shared" si="33"/>
        <v>1416.3624112</v>
      </c>
      <c r="L35" s="166">
        <f t="shared" si="34"/>
        <v>1487.1805317600001</v>
      </c>
      <c r="M35" s="166">
        <f t="shared" si="35"/>
        <v>1561.5395583480001</v>
      </c>
      <c r="N35" s="166">
        <f t="shared" si="35"/>
        <v>1639.6165362654</v>
      </c>
      <c r="O35" s="166">
        <f t="shared" si="37"/>
        <v>1721.5973630786702</v>
      </c>
      <c r="P35" s="166">
        <f t="shared" si="37"/>
        <v>1807.6772312326038</v>
      </c>
      <c r="Q35" s="166">
        <f t="shared" si="37"/>
        <v>1898.0610927942341</v>
      </c>
      <c r="R35" s="166">
        <f t="shared" si="37"/>
        <v>1992.964147433946</v>
      </c>
      <c r="S35" s="166">
        <f t="shared" si="37"/>
        <v>2092.6123548056435</v>
      </c>
      <c r="T35" s="166">
        <f t="shared" si="37"/>
        <v>2197.2429725459256</v>
      </c>
      <c r="U35" s="166">
        <f t="shared" si="37"/>
        <v>2307.105121173222</v>
      </c>
      <c r="V35" s="166">
        <f t="shared" si="37"/>
        <v>2422.4603772318833</v>
      </c>
      <c r="W35" s="166">
        <f t="shared" si="37"/>
        <v>2543.5833960934774</v>
      </c>
      <c r="X35" s="166">
        <f t="shared" si="37"/>
        <v>2670.7625658981515</v>
      </c>
      <c r="Y35" s="166">
        <f t="shared" si="37"/>
        <v>2804.3006941930594</v>
      </c>
      <c r="Z35" s="166">
        <f t="shared" si="37"/>
        <v>2944.5157289027125</v>
      </c>
      <c r="AA35" s="166">
        <f t="shared" si="37"/>
        <v>3091.7415153478482</v>
      </c>
      <c r="AB35" s="166">
        <f t="shared" si="37"/>
        <v>3246.3285911152407</v>
      </c>
      <c r="AC35" s="166">
        <f t="shared" si="37"/>
        <v>3408.645020671003</v>
      </c>
      <c r="AD35" s="166">
        <f t="shared" si="37"/>
        <v>3579.077271704553</v>
      </c>
      <c r="AE35" s="166">
        <f t="shared" si="37"/>
        <v>3758.0311352897807</v>
      </c>
      <c r="AF35" s="166">
        <f t="shared" si="37"/>
        <v>3945.93269205427</v>
      </c>
      <c r="AG35" s="166">
        <f t="shared" si="37"/>
        <v>4143.229326656983</v>
      </c>
      <c r="AH35" s="166">
        <f t="shared" si="37"/>
        <v>4350.390792989832</v>
      </c>
      <c r="AI35" s="166">
        <f t="shared" si="37"/>
        <v>4567.910332639324</v>
      </c>
      <c r="AJ35" s="166">
        <f t="shared" si="37"/>
        <v>4796.305849271291</v>
      </c>
      <c r="AK35" s="166">
        <f t="shared" si="37"/>
        <v>5036.121141734856</v>
      </c>
      <c r="AL35" s="166">
        <f t="shared" si="37"/>
        <v>5287.927198821599</v>
      </c>
      <c r="AM35" s="166">
        <f t="shared" si="37"/>
        <v>5552.323558762679</v>
      </c>
      <c r="AN35" s="166">
        <f t="shared" si="37"/>
        <v>5829.939736700813</v>
      </c>
      <c r="AO35" s="166">
        <f t="shared" si="38"/>
        <v>6121.436723535854</v>
      </c>
      <c r="AP35" s="166">
        <f t="shared" si="38"/>
        <v>6427.508559712647</v>
      </c>
      <c r="AQ35" s="166">
        <f t="shared" si="38"/>
        <v>6748.88398769828</v>
      </c>
      <c r="AR35" s="166">
        <f t="shared" si="38"/>
        <v>7086.328187083194</v>
      </c>
      <c r="AS35" s="166">
        <f t="shared" si="38"/>
        <v>7440.644596437354</v>
      </c>
      <c r="AT35" s="166">
        <f t="shared" si="39"/>
        <v>7812.676826259222</v>
      </c>
      <c r="AU35" s="166">
        <f t="shared" si="39"/>
        <v>8203.310667572183</v>
      </c>
      <c r="AV35" s="166">
        <f t="shared" si="39"/>
        <v>8613.476200950792</v>
      </c>
      <c r="AW35" s="166">
        <f t="shared" si="39"/>
        <v>9044.150010998332</v>
      </c>
      <c r="AX35" s="184">
        <f t="shared" si="39"/>
        <v>9496.357511548249</v>
      </c>
    </row>
    <row r="36" spans="2:50" s="182" customFormat="1" ht="12.75" customHeight="1">
      <c r="B36" s="161" t="s">
        <v>42</v>
      </c>
      <c r="C36" s="162">
        <v>0.3333333333333333</v>
      </c>
      <c r="D36" s="162" t="s">
        <v>101</v>
      </c>
      <c r="E36" s="163">
        <v>6</v>
      </c>
      <c r="F36" s="168" t="s">
        <v>45</v>
      </c>
      <c r="G36" s="164">
        <v>826.78</v>
      </c>
      <c r="H36" s="166">
        <v>1016.535362892529</v>
      </c>
      <c r="I36" s="164">
        <f t="shared" si="23"/>
        <v>1056.0685885090484</v>
      </c>
      <c r="J36" s="164">
        <v>1342.896</v>
      </c>
      <c r="K36" s="164">
        <f t="shared" si="33"/>
        <v>1416.3624112</v>
      </c>
      <c r="L36" s="166">
        <f t="shared" si="34"/>
        <v>1487.1805317600001</v>
      </c>
      <c r="M36" s="166">
        <f t="shared" si="35"/>
        <v>1561.5395583480001</v>
      </c>
      <c r="N36" s="166">
        <f t="shared" si="35"/>
        <v>1639.6165362654</v>
      </c>
      <c r="O36" s="166">
        <f t="shared" si="37"/>
        <v>1721.5973630786702</v>
      </c>
      <c r="P36" s="166">
        <f t="shared" si="37"/>
        <v>1807.6772312326038</v>
      </c>
      <c r="Q36" s="166">
        <f t="shared" si="37"/>
        <v>1898.0610927942341</v>
      </c>
      <c r="R36" s="166">
        <f t="shared" si="37"/>
        <v>1992.964147433946</v>
      </c>
      <c r="S36" s="166">
        <f t="shared" si="37"/>
        <v>2092.6123548056435</v>
      </c>
      <c r="T36" s="166">
        <f t="shared" si="37"/>
        <v>2197.2429725459256</v>
      </c>
      <c r="U36" s="166">
        <f t="shared" si="37"/>
        <v>2307.105121173222</v>
      </c>
      <c r="V36" s="166">
        <f t="shared" si="37"/>
        <v>2422.4603772318833</v>
      </c>
      <c r="W36" s="166">
        <f t="shared" si="37"/>
        <v>2543.5833960934774</v>
      </c>
      <c r="X36" s="166">
        <f t="shared" si="37"/>
        <v>2670.7625658981515</v>
      </c>
      <c r="Y36" s="166">
        <f t="shared" si="37"/>
        <v>2804.3006941930594</v>
      </c>
      <c r="Z36" s="166">
        <f t="shared" si="37"/>
        <v>2944.5157289027125</v>
      </c>
      <c r="AA36" s="166">
        <f t="shared" si="37"/>
        <v>3091.7415153478482</v>
      </c>
      <c r="AB36" s="166">
        <f t="shared" si="37"/>
        <v>3246.3285911152407</v>
      </c>
      <c r="AC36" s="166">
        <f t="shared" si="37"/>
        <v>3408.645020671003</v>
      </c>
      <c r="AD36" s="166">
        <f t="shared" si="37"/>
        <v>3579.077271704553</v>
      </c>
      <c r="AE36" s="166">
        <f t="shared" si="37"/>
        <v>3758.0311352897807</v>
      </c>
      <c r="AF36" s="166">
        <f t="shared" si="37"/>
        <v>3945.93269205427</v>
      </c>
      <c r="AG36" s="166">
        <f t="shared" si="37"/>
        <v>4143.229326656983</v>
      </c>
      <c r="AH36" s="166">
        <f t="shared" si="37"/>
        <v>4350.390792989832</v>
      </c>
      <c r="AI36" s="166">
        <f t="shared" si="37"/>
        <v>4567.910332639324</v>
      </c>
      <c r="AJ36" s="166">
        <f t="shared" si="37"/>
        <v>4796.305849271291</v>
      </c>
      <c r="AK36" s="166">
        <f t="shared" si="37"/>
        <v>5036.121141734856</v>
      </c>
      <c r="AL36" s="166">
        <f t="shared" si="37"/>
        <v>5287.927198821599</v>
      </c>
      <c r="AM36" s="166">
        <f t="shared" si="37"/>
        <v>5552.323558762679</v>
      </c>
      <c r="AN36" s="166">
        <f t="shared" si="37"/>
        <v>5829.939736700813</v>
      </c>
      <c r="AO36" s="166">
        <f t="shared" si="38"/>
        <v>6121.436723535854</v>
      </c>
      <c r="AP36" s="166">
        <f t="shared" si="38"/>
        <v>6427.508559712647</v>
      </c>
      <c r="AQ36" s="166">
        <f t="shared" si="38"/>
        <v>6748.88398769828</v>
      </c>
      <c r="AR36" s="166">
        <f t="shared" si="38"/>
        <v>7086.328187083194</v>
      </c>
      <c r="AS36" s="166">
        <f t="shared" si="38"/>
        <v>7440.644596437354</v>
      </c>
      <c r="AT36" s="166">
        <f t="shared" si="39"/>
        <v>7812.676826259222</v>
      </c>
      <c r="AU36" s="166">
        <f t="shared" si="39"/>
        <v>8203.310667572183</v>
      </c>
      <c r="AV36" s="166">
        <f t="shared" si="39"/>
        <v>8613.476200950792</v>
      </c>
      <c r="AW36" s="166">
        <f t="shared" si="39"/>
        <v>9044.150010998332</v>
      </c>
      <c r="AX36" s="184">
        <f t="shared" si="39"/>
        <v>9496.357511548249</v>
      </c>
    </row>
    <row r="37" spans="2:50" s="182" customFormat="1" ht="15" customHeight="1">
      <c r="B37" s="161" t="s">
        <v>64</v>
      </c>
      <c r="C37" s="162">
        <v>0.3333333333333333</v>
      </c>
      <c r="D37" s="162" t="s">
        <v>101</v>
      </c>
      <c r="E37" s="163">
        <v>1</v>
      </c>
      <c r="F37" s="168" t="s">
        <v>54</v>
      </c>
      <c r="G37" s="164">
        <v>826.78</v>
      </c>
      <c r="H37" s="166">
        <v>1016.535362892529</v>
      </c>
      <c r="I37" s="164">
        <f t="shared" si="23"/>
        <v>1056.0685885090484</v>
      </c>
      <c r="J37" s="164">
        <v>1342.896</v>
      </c>
      <c r="K37" s="164">
        <f t="shared" si="33"/>
        <v>1416.3624112</v>
      </c>
      <c r="L37" s="166">
        <f t="shared" si="34"/>
        <v>1487.1805317600001</v>
      </c>
      <c r="M37" s="166">
        <f aca="true" t="shared" si="40" ref="M37:AN37">L37*1.05</f>
        <v>1561.5395583480001</v>
      </c>
      <c r="N37" s="166">
        <f t="shared" si="40"/>
        <v>1639.6165362654</v>
      </c>
      <c r="O37" s="166">
        <f t="shared" si="40"/>
        <v>1721.5973630786702</v>
      </c>
      <c r="P37" s="166">
        <f t="shared" si="40"/>
        <v>1807.6772312326038</v>
      </c>
      <c r="Q37" s="166">
        <f t="shared" si="40"/>
        <v>1898.0610927942341</v>
      </c>
      <c r="R37" s="166">
        <f t="shared" si="40"/>
        <v>1992.964147433946</v>
      </c>
      <c r="S37" s="166">
        <f t="shared" si="40"/>
        <v>2092.6123548056435</v>
      </c>
      <c r="T37" s="166">
        <f t="shared" si="40"/>
        <v>2197.2429725459256</v>
      </c>
      <c r="U37" s="166">
        <f t="shared" si="40"/>
        <v>2307.105121173222</v>
      </c>
      <c r="V37" s="166">
        <f t="shared" si="40"/>
        <v>2422.4603772318833</v>
      </c>
      <c r="W37" s="166">
        <f t="shared" si="40"/>
        <v>2543.5833960934774</v>
      </c>
      <c r="X37" s="166">
        <f t="shared" si="40"/>
        <v>2670.7625658981515</v>
      </c>
      <c r="Y37" s="166">
        <f t="shared" si="40"/>
        <v>2804.3006941930594</v>
      </c>
      <c r="Z37" s="166">
        <f t="shared" si="40"/>
        <v>2944.5157289027125</v>
      </c>
      <c r="AA37" s="166">
        <f t="shared" si="40"/>
        <v>3091.7415153478482</v>
      </c>
      <c r="AB37" s="166">
        <f t="shared" si="40"/>
        <v>3246.3285911152407</v>
      </c>
      <c r="AC37" s="166">
        <f t="shared" si="40"/>
        <v>3408.645020671003</v>
      </c>
      <c r="AD37" s="166">
        <f t="shared" si="40"/>
        <v>3579.077271704553</v>
      </c>
      <c r="AE37" s="166">
        <f t="shared" si="40"/>
        <v>3758.0311352897807</v>
      </c>
      <c r="AF37" s="166">
        <f t="shared" si="40"/>
        <v>3945.93269205427</v>
      </c>
      <c r="AG37" s="166">
        <f t="shared" si="40"/>
        <v>4143.229326656983</v>
      </c>
      <c r="AH37" s="166">
        <f t="shared" si="40"/>
        <v>4350.390792989832</v>
      </c>
      <c r="AI37" s="166">
        <f t="shared" si="40"/>
        <v>4567.910332639324</v>
      </c>
      <c r="AJ37" s="166">
        <f t="shared" si="40"/>
        <v>4796.305849271291</v>
      </c>
      <c r="AK37" s="166">
        <f t="shared" si="40"/>
        <v>5036.121141734856</v>
      </c>
      <c r="AL37" s="166">
        <f t="shared" si="40"/>
        <v>5287.927198821599</v>
      </c>
      <c r="AM37" s="166">
        <f t="shared" si="40"/>
        <v>5552.323558762679</v>
      </c>
      <c r="AN37" s="166">
        <f t="shared" si="40"/>
        <v>5829.939736700813</v>
      </c>
      <c r="AO37" s="166">
        <f t="shared" si="38"/>
        <v>6121.436723535854</v>
      </c>
      <c r="AP37" s="166">
        <f t="shared" si="38"/>
        <v>6427.508559712647</v>
      </c>
      <c r="AQ37" s="166">
        <f t="shared" si="38"/>
        <v>6748.88398769828</v>
      </c>
      <c r="AR37" s="166">
        <f t="shared" si="38"/>
        <v>7086.328187083194</v>
      </c>
      <c r="AS37" s="166">
        <f t="shared" si="38"/>
        <v>7440.644596437354</v>
      </c>
      <c r="AT37" s="166">
        <f t="shared" si="39"/>
        <v>7812.676826259222</v>
      </c>
      <c r="AU37" s="166">
        <f t="shared" si="39"/>
        <v>8203.310667572183</v>
      </c>
      <c r="AV37" s="166">
        <f t="shared" si="39"/>
        <v>8613.476200950792</v>
      </c>
      <c r="AW37" s="166">
        <f t="shared" si="39"/>
        <v>9044.150010998332</v>
      </c>
      <c r="AX37" s="184">
        <f t="shared" si="39"/>
        <v>9496.357511548249</v>
      </c>
    </row>
    <row r="38" spans="2:50" s="182" customFormat="1" ht="15" customHeight="1" thickBot="1">
      <c r="B38" s="169" t="s">
        <v>43</v>
      </c>
      <c r="C38" s="171">
        <v>0.3333333333333333</v>
      </c>
      <c r="D38" s="280" t="s">
        <v>101</v>
      </c>
      <c r="E38" s="172">
        <v>4</v>
      </c>
      <c r="F38" s="209" t="s">
        <v>46</v>
      </c>
      <c r="G38" s="173">
        <v>826.78</v>
      </c>
      <c r="H38" s="170">
        <v>1016.535362892529</v>
      </c>
      <c r="I38" s="170">
        <f t="shared" si="23"/>
        <v>1056.0685885090484</v>
      </c>
      <c r="J38" s="173">
        <v>1342.896</v>
      </c>
      <c r="K38" s="173">
        <f t="shared" si="33"/>
        <v>1416.3624112</v>
      </c>
      <c r="L38" s="170">
        <f t="shared" si="34"/>
        <v>1487.1805317600001</v>
      </c>
      <c r="M38" s="170">
        <f t="shared" si="35"/>
        <v>1561.5395583480001</v>
      </c>
      <c r="N38" s="170">
        <f t="shared" si="35"/>
        <v>1639.6165362654</v>
      </c>
      <c r="O38" s="170">
        <f t="shared" si="37"/>
        <v>1721.5973630786702</v>
      </c>
      <c r="P38" s="170">
        <f t="shared" si="37"/>
        <v>1807.6772312326038</v>
      </c>
      <c r="Q38" s="170">
        <f t="shared" si="37"/>
        <v>1898.0610927942341</v>
      </c>
      <c r="R38" s="170">
        <f t="shared" si="37"/>
        <v>1992.964147433946</v>
      </c>
      <c r="S38" s="170">
        <f t="shared" si="37"/>
        <v>2092.6123548056435</v>
      </c>
      <c r="T38" s="170">
        <f t="shared" si="37"/>
        <v>2197.2429725459256</v>
      </c>
      <c r="U38" s="170">
        <f t="shared" si="37"/>
        <v>2307.105121173222</v>
      </c>
      <c r="V38" s="170">
        <f t="shared" si="37"/>
        <v>2422.4603772318833</v>
      </c>
      <c r="W38" s="170">
        <f t="shared" si="37"/>
        <v>2543.5833960934774</v>
      </c>
      <c r="X38" s="170">
        <f t="shared" si="37"/>
        <v>2670.7625658981515</v>
      </c>
      <c r="Y38" s="170">
        <f t="shared" si="37"/>
        <v>2804.3006941930594</v>
      </c>
      <c r="Z38" s="170">
        <f t="shared" si="37"/>
        <v>2944.5157289027125</v>
      </c>
      <c r="AA38" s="170">
        <f t="shared" si="37"/>
        <v>3091.7415153478482</v>
      </c>
      <c r="AB38" s="170">
        <f t="shared" si="37"/>
        <v>3246.3285911152407</v>
      </c>
      <c r="AC38" s="170">
        <f t="shared" si="37"/>
        <v>3408.645020671003</v>
      </c>
      <c r="AD38" s="170">
        <f t="shared" si="37"/>
        <v>3579.077271704553</v>
      </c>
      <c r="AE38" s="170">
        <f t="shared" si="37"/>
        <v>3758.0311352897807</v>
      </c>
      <c r="AF38" s="170">
        <f t="shared" si="37"/>
        <v>3945.93269205427</v>
      </c>
      <c r="AG38" s="170">
        <f t="shared" si="37"/>
        <v>4143.229326656983</v>
      </c>
      <c r="AH38" s="170">
        <f t="shared" si="37"/>
        <v>4350.390792989832</v>
      </c>
      <c r="AI38" s="170">
        <f t="shared" si="37"/>
        <v>4567.910332639324</v>
      </c>
      <c r="AJ38" s="170">
        <f t="shared" si="37"/>
        <v>4796.305849271291</v>
      </c>
      <c r="AK38" s="170">
        <f t="shared" si="37"/>
        <v>5036.121141734856</v>
      </c>
      <c r="AL38" s="170">
        <f t="shared" si="37"/>
        <v>5287.927198821599</v>
      </c>
      <c r="AM38" s="170">
        <f t="shared" si="37"/>
        <v>5552.323558762679</v>
      </c>
      <c r="AN38" s="170">
        <f t="shared" si="37"/>
        <v>5829.939736700813</v>
      </c>
      <c r="AO38" s="170">
        <f t="shared" si="38"/>
        <v>6121.436723535854</v>
      </c>
      <c r="AP38" s="170">
        <f t="shared" si="38"/>
        <v>6427.508559712647</v>
      </c>
      <c r="AQ38" s="170">
        <f t="shared" si="38"/>
        <v>6748.88398769828</v>
      </c>
      <c r="AR38" s="170">
        <f t="shared" si="38"/>
        <v>7086.328187083194</v>
      </c>
      <c r="AS38" s="170">
        <f t="shared" si="38"/>
        <v>7440.644596437354</v>
      </c>
      <c r="AT38" s="170">
        <f t="shared" si="39"/>
        <v>7812.676826259222</v>
      </c>
      <c r="AU38" s="170">
        <f t="shared" si="39"/>
        <v>8203.310667572183</v>
      </c>
      <c r="AV38" s="170">
        <f t="shared" si="39"/>
        <v>8613.476200950792</v>
      </c>
      <c r="AW38" s="170">
        <f t="shared" si="39"/>
        <v>9044.150010998332</v>
      </c>
      <c r="AX38" s="185">
        <f t="shared" si="39"/>
        <v>9496.357511548249</v>
      </c>
    </row>
    <row r="39" s="182" customFormat="1" ht="15" thickTop="1">
      <c r="E39" s="197"/>
    </row>
  </sheetData>
  <sheetProtection password="C468" sheet="1" formatCells="0" formatColumns="0" formatRows="0" insertColumns="0" insertRows="0" insertHyperlinks="0" deleteColumns="0" deleteRows="0" sort="0" autoFilter="0" pivotTables="0"/>
  <mergeCells count="12">
    <mergeCell ref="D2:D3"/>
    <mergeCell ref="D14:D15"/>
    <mergeCell ref="B1:Z1"/>
    <mergeCell ref="AA1:AC1"/>
    <mergeCell ref="B13:Z13"/>
    <mergeCell ref="AA13:AC13"/>
    <mergeCell ref="B14:B15"/>
    <mergeCell ref="C14:C15"/>
    <mergeCell ref="F14:F15"/>
    <mergeCell ref="B2:B3"/>
    <mergeCell ref="C2:C3"/>
    <mergeCell ref="F2:F3"/>
  </mergeCells>
  <conditionalFormatting sqref="H27:H31 H4:I6 H8:I8 H32:I32 L28:AL31 K27:AW27 H7:J7 K4:AX4 K5:AL8 H33:AL38 L32:AX32 H16:AL26 K28:K38">
    <cfRule type="cellIs" priority="9" dxfId="0" operator="equal" stopIfTrue="1">
      <formula>465</formula>
    </cfRule>
  </conditionalFormatting>
  <conditionalFormatting sqref="G4:G8">
    <cfRule type="cellIs" priority="8" dxfId="0" operator="equal" stopIfTrue="1">
      <formula>465</formula>
    </cfRule>
  </conditionalFormatting>
  <conditionalFormatting sqref="G16:G38">
    <cfRule type="cellIs" priority="5" dxfId="0" operator="equal" stopIfTrue="1">
      <formula>465</formula>
    </cfRule>
  </conditionalFormatting>
  <conditionalFormatting sqref="I27:I31">
    <cfRule type="cellIs" priority="4" dxfId="0" operator="equal" stopIfTrue="1">
      <formula>465</formula>
    </cfRule>
  </conditionalFormatting>
  <conditionalFormatting sqref="J4:J6">
    <cfRule type="cellIs" priority="3" dxfId="0" operator="equal" stopIfTrue="1">
      <formula>465</formula>
    </cfRule>
  </conditionalFormatting>
  <conditionalFormatting sqref="J8">
    <cfRule type="cellIs" priority="2" dxfId="0" operator="equal" stopIfTrue="1">
      <formula>465</formula>
    </cfRule>
  </conditionalFormatting>
  <conditionalFormatting sqref="J27:J32">
    <cfRule type="cellIs" priority="1" dxfId="0" operator="equal" stopIfTrue="1">
      <formula>465</formula>
    </cfRule>
  </conditionalFormatting>
  <printOptions gridLines="1"/>
  <pageMargins left="0.11811023622047245" right="0.11811023622047245" top="0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7"/>
  <sheetViews>
    <sheetView showGridLines="0" zoomScale="130" zoomScaleNormal="13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1" sqref="G41"/>
    </sheetView>
  </sheetViews>
  <sheetFormatPr defaultColWidth="9.140625" defaultRowHeight="12.75"/>
  <cols>
    <col min="1" max="1" width="3.140625" style="0" customWidth="1"/>
    <col min="2" max="2" width="7.7109375" style="0" bestFit="1" customWidth="1"/>
    <col min="3" max="3" width="18.7109375" style="0" customWidth="1"/>
    <col min="4" max="4" width="23.7109375" style="0" customWidth="1"/>
    <col min="5" max="5" width="19.00390625" style="0" customWidth="1"/>
    <col min="6" max="6" width="17.421875" style="0" customWidth="1"/>
    <col min="7" max="7" width="18.7109375" style="0" customWidth="1"/>
    <col min="8" max="8" width="9.7109375" style="0" customWidth="1"/>
    <col min="9" max="9" width="16.140625" style="0" customWidth="1"/>
    <col min="10" max="10" width="7.7109375" style="0" customWidth="1"/>
    <col min="11" max="11" width="10.28125" style="0" customWidth="1"/>
    <col min="12" max="12" width="11.140625" style="0" customWidth="1"/>
    <col min="14" max="14" width="12.8515625" style="0" customWidth="1"/>
  </cols>
  <sheetData>
    <row r="1" ht="13.5" thickBot="1"/>
    <row r="2" spans="2:9" ht="21" thickTop="1">
      <c r="B2" s="251" t="s">
        <v>68</v>
      </c>
      <c r="C2" s="252"/>
      <c r="D2" s="252"/>
      <c r="E2" s="252"/>
      <c r="F2" s="252"/>
      <c r="G2" s="252"/>
      <c r="H2" s="252"/>
      <c r="I2" s="253"/>
    </row>
    <row r="3" spans="2:11" ht="16.5" customHeight="1">
      <c r="B3" s="25" t="s">
        <v>69</v>
      </c>
      <c r="C3" s="26"/>
      <c r="D3" s="26"/>
      <c r="E3" s="27"/>
      <c r="F3" s="27"/>
      <c r="G3" s="28"/>
      <c r="H3" s="29" t="s">
        <v>70</v>
      </c>
      <c r="I3" s="28">
        <f>+'[1]Tabela de Enq Ed. Infantil '!G3/2</f>
        <v>1227.67414</v>
      </c>
      <c r="J3" s="30"/>
      <c r="K3" s="24"/>
    </row>
    <row r="4" spans="2:11" ht="16.5" customHeight="1" thickBot="1">
      <c r="B4" s="254" t="s">
        <v>71</v>
      </c>
      <c r="C4" s="255"/>
      <c r="D4" s="255"/>
      <c r="E4" s="255"/>
      <c r="F4" s="255"/>
      <c r="G4" s="255"/>
      <c r="H4" s="256"/>
      <c r="I4" s="257"/>
      <c r="K4" s="24"/>
    </row>
    <row r="5" spans="2:9" ht="16.5" customHeight="1" thickBot="1" thickTop="1">
      <c r="B5" s="31"/>
      <c r="C5" s="31"/>
      <c r="D5" s="32"/>
      <c r="E5" s="32"/>
      <c r="F5" s="31"/>
      <c r="G5" s="31"/>
      <c r="H5" s="31"/>
      <c r="I5" s="31"/>
    </row>
    <row r="6" spans="2:11" ht="30" customHeight="1" thickBot="1" thickTop="1">
      <c r="B6" s="258" t="s">
        <v>72</v>
      </c>
      <c r="C6" s="259"/>
      <c r="D6" s="260" t="s">
        <v>73</v>
      </c>
      <c r="E6" s="261"/>
      <c r="F6" s="262" t="s">
        <v>74</v>
      </c>
      <c r="G6" s="263"/>
      <c r="H6" s="264" t="s">
        <v>75</v>
      </c>
      <c r="I6" s="265"/>
      <c r="J6" s="33"/>
      <c r="K6" s="3"/>
    </row>
    <row r="7" spans="2:11" ht="28.5" customHeight="1" thickBot="1" thickTop="1">
      <c r="B7" s="266" t="s">
        <v>76</v>
      </c>
      <c r="C7" s="263"/>
      <c r="D7" s="267" t="s">
        <v>77</v>
      </c>
      <c r="E7" s="268"/>
      <c r="F7" s="269" t="s">
        <v>78</v>
      </c>
      <c r="G7" s="268"/>
      <c r="H7" s="267" t="s">
        <v>79</v>
      </c>
      <c r="I7" s="270"/>
      <c r="J7" s="3"/>
      <c r="K7" s="3"/>
    </row>
    <row r="8" spans="2:9" s="3" customFormat="1" ht="10.5" customHeight="1" thickBot="1" thickTop="1">
      <c r="B8" s="34"/>
      <c r="C8" s="35"/>
      <c r="D8" s="36"/>
      <c r="E8" s="36"/>
      <c r="F8" s="36"/>
      <c r="G8" s="36"/>
      <c r="H8" s="36"/>
      <c r="I8" s="36"/>
    </row>
    <row r="9" spans="2:11" ht="20.25" customHeight="1" thickTop="1">
      <c r="B9" s="37" t="s">
        <v>80</v>
      </c>
      <c r="C9" s="37" t="s">
        <v>81</v>
      </c>
      <c r="D9" s="38" t="s">
        <v>80</v>
      </c>
      <c r="E9" s="38" t="s">
        <v>81</v>
      </c>
      <c r="F9" s="37" t="s">
        <v>80</v>
      </c>
      <c r="G9" s="38" t="s">
        <v>81</v>
      </c>
      <c r="H9" s="38" t="s">
        <v>80</v>
      </c>
      <c r="I9" s="37" t="s">
        <v>81</v>
      </c>
      <c r="J9" s="24"/>
      <c r="K9" s="3"/>
    </row>
    <row r="10" spans="2:10" ht="14.25">
      <c r="B10" s="39">
        <v>1</v>
      </c>
      <c r="C10" s="40">
        <f>+I3</f>
        <v>1227.67414</v>
      </c>
      <c r="D10" s="41">
        <v>1</v>
      </c>
      <c r="E10" s="42">
        <f>C10*1.1</f>
        <v>1350.4415540000002</v>
      </c>
      <c r="F10" s="39">
        <v>1</v>
      </c>
      <c r="G10" s="42">
        <f>E10*1.1</f>
        <v>1485.4857094000004</v>
      </c>
      <c r="H10" s="43">
        <v>1</v>
      </c>
      <c r="I10" s="44">
        <f>G10*1.15</f>
        <v>1708.3085658100003</v>
      </c>
      <c r="J10" s="24"/>
    </row>
    <row r="11" spans="2:12" ht="14.25">
      <c r="B11" s="45">
        <v>2</v>
      </c>
      <c r="C11" s="46">
        <f>I3*J11</f>
        <v>1264.5043642</v>
      </c>
      <c r="D11" s="47">
        <v>2</v>
      </c>
      <c r="E11" s="42">
        <f aca="true" t="shared" si="0" ref="E11:E39">C11*1.1</f>
        <v>1390.9548006200002</v>
      </c>
      <c r="F11" s="48">
        <v>2</v>
      </c>
      <c r="G11" s="49">
        <f aca="true" t="shared" si="1" ref="G11:G39">E11*1.1</f>
        <v>1530.0502806820004</v>
      </c>
      <c r="H11" s="47">
        <v>2</v>
      </c>
      <c r="I11" s="49">
        <f aca="true" t="shared" si="2" ref="I11:I39">G11*1.15</f>
        <v>1759.5578227843005</v>
      </c>
      <c r="J11" s="50">
        <v>1.03</v>
      </c>
      <c r="L11" s="51"/>
    </row>
    <row r="12" spans="2:15" ht="14.25">
      <c r="B12" s="45">
        <v>3</v>
      </c>
      <c r="C12" s="46">
        <f>I3*J12</f>
        <v>1301.3345884000003</v>
      </c>
      <c r="D12" s="47">
        <v>3</v>
      </c>
      <c r="E12" s="49">
        <f t="shared" si="0"/>
        <v>1431.4680472400005</v>
      </c>
      <c r="F12" s="48">
        <v>3</v>
      </c>
      <c r="G12" s="49">
        <f t="shared" si="1"/>
        <v>1574.6148519640008</v>
      </c>
      <c r="H12" s="47">
        <v>3</v>
      </c>
      <c r="I12" s="49">
        <f t="shared" si="2"/>
        <v>1810.8070797586008</v>
      </c>
      <c r="J12" s="50">
        <v>1.06</v>
      </c>
      <c r="L12" s="52"/>
      <c r="O12" s="53"/>
    </row>
    <row r="13" spans="1:12" ht="14.25">
      <c r="A13" s="54"/>
      <c r="B13" s="48">
        <v>4</v>
      </c>
      <c r="C13" s="46">
        <f>I3*J13</f>
        <v>1338.1648126000002</v>
      </c>
      <c r="D13" s="48">
        <v>4</v>
      </c>
      <c r="E13" s="49">
        <f t="shared" si="0"/>
        <v>1471.9812938600003</v>
      </c>
      <c r="F13" s="48">
        <v>4</v>
      </c>
      <c r="G13" s="49">
        <f t="shared" si="1"/>
        <v>1619.1794232460004</v>
      </c>
      <c r="H13" s="47">
        <v>4</v>
      </c>
      <c r="I13" s="49">
        <f t="shared" si="2"/>
        <v>1862.0563367329003</v>
      </c>
      <c r="J13" s="50">
        <v>1.09</v>
      </c>
      <c r="L13" s="55"/>
    </row>
    <row r="14" spans="1:12" ht="14.25">
      <c r="A14" s="54"/>
      <c r="B14" s="48">
        <v>5</v>
      </c>
      <c r="C14" s="46">
        <f>I3*J14</f>
        <v>1374.9950368000002</v>
      </c>
      <c r="D14" s="48">
        <v>5</v>
      </c>
      <c r="E14" s="49">
        <f t="shared" si="0"/>
        <v>1512.4945404800003</v>
      </c>
      <c r="F14" s="48">
        <v>5</v>
      </c>
      <c r="G14" s="49">
        <f t="shared" si="1"/>
        <v>1663.7439945280005</v>
      </c>
      <c r="H14" s="56">
        <v>5</v>
      </c>
      <c r="I14" s="57">
        <f t="shared" si="2"/>
        <v>1913.3055937072004</v>
      </c>
      <c r="J14" s="50">
        <v>1.12</v>
      </c>
      <c r="L14" s="55"/>
    </row>
    <row r="15" spans="1:12" ht="14.25">
      <c r="A15" s="54"/>
      <c r="B15" s="48">
        <v>6</v>
      </c>
      <c r="C15" s="46">
        <f>I3*J15</f>
        <v>1411.825261</v>
      </c>
      <c r="D15" s="48">
        <v>6</v>
      </c>
      <c r="E15" s="49">
        <f t="shared" si="0"/>
        <v>1553.0077871</v>
      </c>
      <c r="F15" s="48">
        <v>6</v>
      </c>
      <c r="G15" s="49">
        <f t="shared" si="1"/>
        <v>1708.3085658100003</v>
      </c>
      <c r="H15" s="56">
        <v>6</v>
      </c>
      <c r="I15" s="57">
        <f t="shared" si="2"/>
        <v>1964.5548506815003</v>
      </c>
      <c r="J15" s="50">
        <v>1.15</v>
      </c>
      <c r="L15" s="58"/>
    </row>
    <row r="16" spans="1:12" ht="14.25">
      <c r="A16" s="54"/>
      <c r="B16" s="48">
        <v>7</v>
      </c>
      <c r="C16" s="46">
        <f>I3*J16</f>
        <v>1448.6554852</v>
      </c>
      <c r="D16" s="48">
        <v>7</v>
      </c>
      <c r="E16" s="49">
        <f t="shared" si="0"/>
        <v>1593.52103372</v>
      </c>
      <c r="F16" s="48">
        <v>7</v>
      </c>
      <c r="G16" s="49">
        <f t="shared" si="1"/>
        <v>1752.8731370920002</v>
      </c>
      <c r="H16" s="56">
        <v>7</v>
      </c>
      <c r="I16" s="57">
        <f t="shared" si="2"/>
        <v>2015.8041076558002</v>
      </c>
      <c r="J16" s="50">
        <v>1.18</v>
      </c>
      <c r="L16" s="59"/>
    </row>
    <row r="17" spans="1:12" ht="14.25">
      <c r="A17" s="54"/>
      <c r="B17" s="48">
        <v>8</v>
      </c>
      <c r="C17" s="46">
        <f>I3*J17</f>
        <v>1485.4857094000001</v>
      </c>
      <c r="D17" s="48">
        <v>8</v>
      </c>
      <c r="E17" s="49">
        <f t="shared" si="0"/>
        <v>1634.0342803400004</v>
      </c>
      <c r="F17" s="48">
        <v>8</v>
      </c>
      <c r="G17" s="49">
        <f t="shared" si="1"/>
        <v>1797.4377083740005</v>
      </c>
      <c r="H17" s="56">
        <v>8</v>
      </c>
      <c r="I17" s="57">
        <f t="shared" si="2"/>
        <v>2067.0533646301005</v>
      </c>
      <c r="J17" s="50">
        <v>1.21</v>
      </c>
      <c r="L17" s="59"/>
    </row>
    <row r="18" spans="2:10" ht="14.25">
      <c r="B18" s="48">
        <v>9</v>
      </c>
      <c r="C18" s="46">
        <f>I3*J18</f>
        <v>1522.3159336</v>
      </c>
      <c r="D18" s="48">
        <v>9</v>
      </c>
      <c r="E18" s="49">
        <f t="shared" si="0"/>
        <v>1674.5475269600001</v>
      </c>
      <c r="F18" s="48">
        <v>9</v>
      </c>
      <c r="G18" s="49">
        <f t="shared" si="1"/>
        <v>1842.0022796560004</v>
      </c>
      <c r="H18" s="56">
        <v>9</v>
      </c>
      <c r="I18" s="57">
        <f t="shared" si="2"/>
        <v>2118.3026216044004</v>
      </c>
      <c r="J18" s="50">
        <v>1.24</v>
      </c>
    </row>
    <row r="19" spans="2:12" ht="14.25">
      <c r="B19" s="48">
        <v>10</v>
      </c>
      <c r="C19" s="46">
        <f>I3*J19</f>
        <v>1559.1461578</v>
      </c>
      <c r="D19" s="48">
        <v>10</v>
      </c>
      <c r="E19" s="49">
        <f t="shared" si="0"/>
        <v>1715.0607735800002</v>
      </c>
      <c r="F19" s="48">
        <v>10</v>
      </c>
      <c r="G19" s="49">
        <f t="shared" si="1"/>
        <v>1886.5668509380002</v>
      </c>
      <c r="H19" s="56">
        <v>10</v>
      </c>
      <c r="I19" s="57">
        <f t="shared" si="2"/>
        <v>2169.5518785787003</v>
      </c>
      <c r="J19" s="50">
        <v>1.27</v>
      </c>
      <c r="L19" s="59"/>
    </row>
    <row r="20" spans="2:10" ht="14.25">
      <c r="B20" s="48">
        <v>11</v>
      </c>
      <c r="C20" s="46">
        <f>I3*J20</f>
        <v>1595.976382</v>
      </c>
      <c r="D20" s="48">
        <v>11</v>
      </c>
      <c r="E20" s="49">
        <f t="shared" si="0"/>
        <v>1755.5740202000002</v>
      </c>
      <c r="F20" s="48">
        <v>11</v>
      </c>
      <c r="G20" s="49">
        <f t="shared" si="1"/>
        <v>1931.1314222200003</v>
      </c>
      <c r="H20" s="56">
        <v>11</v>
      </c>
      <c r="I20" s="57">
        <f t="shared" si="2"/>
        <v>2220.801135553</v>
      </c>
      <c r="J20" s="50">
        <v>1.3</v>
      </c>
    </row>
    <row r="21" spans="2:11" ht="14.25">
      <c r="B21" s="48">
        <v>12</v>
      </c>
      <c r="C21" s="46">
        <f>I3*J21</f>
        <v>1632.8066062000003</v>
      </c>
      <c r="D21" s="48">
        <v>12</v>
      </c>
      <c r="E21" s="49">
        <f t="shared" si="0"/>
        <v>1796.0872668200004</v>
      </c>
      <c r="F21" s="48">
        <v>12</v>
      </c>
      <c r="G21" s="49">
        <f t="shared" si="1"/>
        <v>1975.6959935020006</v>
      </c>
      <c r="H21" s="56">
        <v>12</v>
      </c>
      <c r="I21" s="57">
        <f t="shared" si="2"/>
        <v>2272.0503925273006</v>
      </c>
      <c r="J21" s="50">
        <v>1.33</v>
      </c>
      <c r="K21" s="3"/>
    </row>
    <row r="22" spans="2:11" ht="14.25">
      <c r="B22" s="48">
        <v>13</v>
      </c>
      <c r="C22" s="46">
        <f>I3*J22</f>
        <v>1669.6368304000002</v>
      </c>
      <c r="D22" s="48">
        <v>13</v>
      </c>
      <c r="E22" s="49">
        <f t="shared" si="0"/>
        <v>1836.6005134400004</v>
      </c>
      <c r="F22" s="48">
        <v>13</v>
      </c>
      <c r="G22" s="49">
        <f t="shared" si="1"/>
        <v>2020.2605647840007</v>
      </c>
      <c r="H22" s="56">
        <v>13</v>
      </c>
      <c r="I22" s="57">
        <f t="shared" si="2"/>
        <v>2323.2996495016005</v>
      </c>
      <c r="J22" s="50">
        <v>1.36</v>
      </c>
      <c r="K22" s="3"/>
    </row>
    <row r="23" spans="2:11" ht="14.25">
      <c r="B23" s="48">
        <v>14</v>
      </c>
      <c r="C23" s="46">
        <f>I3*J23</f>
        <v>1706.4670546</v>
      </c>
      <c r="D23" s="48">
        <v>14</v>
      </c>
      <c r="E23" s="49">
        <f t="shared" si="0"/>
        <v>1877.1137600600002</v>
      </c>
      <c r="F23" s="48">
        <v>14</v>
      </c>
      <c r="G23" s="49">
        <f t="shared" si="1"/>
        <v>2064.8251360660006</v>
      </c>
      <c r="H23" s="56">
        <v>14</v>
      </c>
      <c r="I23" s="57">
        <f t="shared" si="2"/>
        <v>2374.5489064759004</v>
      </c>
      <c r="J23" s="50">
        <v>1.39</v>
      </c>
      <c r="K23" s="3"/>
    </row>
    <row r="24" spans="2:12" ht="14.25">
      <c r="B24" s="48">
        <v>15</v>
      </c>
      <c r="C24" s="46">
        <f>I3*J24</f>
        <v>1743.2972788</v>
      </c>
      <c r="D24" s="48">
        <v>15</v>
      </c>
      <c r="E24" s="49">
        <f t="shared" si="0"/>
        <v>1917.62700668</v>
      </c>
      <c r="F24" s="48">
        <v>15</v>
      </c>
      <c r="G24" s="49">
        <f t="shared" si="1"/>
        <v>2109.3897073480002</v>
      </c>
      <c r="H24" s="56">
        <v>15</v>
      </c>
      <c r="I24" s="57">
        <f t="shared" si="2"/>
        <v>2425.7981634502003</v>
      </c>
      <c r="J24" s="50">
        <v>1.42</v>
      </c>
      <c r="K24" s="3"/>
      <c r="L24" s="60"/>
    </row>
    <row r="25" spans="2:11" ht="14.25">
      <c r="B25" s="48">
        <v>16</v>
      </c>
      <c r="C25" s="46">
        <f>I3*J25</f>
        <v>1780.1275030000002</v>
      </c>
      <c r="D25" s="48">
        <v>16</v>
      </c>
      <c r="E25" s="49">
        <f t="shared" si="0"/>
        <v>1958.1402533000003</v>
      </c>
      <c r="F25" s="48">
        <v>16</v>
      </c>
      <c r="G25" s="49">
        <f t="shared" si="1"/>
        <v>2153.9542786300003</v>
      </c>
      <c r="H25" s="56">
        <v>16</v>
      </c>
      <c r="I25" s="57">
        <f t="shared" si="2"/>
        <v>2477.0474204245</v>
      </c>
      <c r="J25" s="50">
        <v>1.45</v>
      </c>
      <c r="K25" s="3"/>
    </row>
    <row r="26" spans="2:12" ht="14.25">
      <c r="B26" s="48">
        <v>17</v>
      </c>
      <c r="C26" s="46">
        <f>I3*J26</f>
        <v>1816.9577272000001</v>
      </c>
      <c r="D26" s="48">
        <v>17</v>
      </c>
      <c r="E26" s="49">
        <f t="shared" si="0"/>
        <v>1998.6534999200003</v>
      </c>
      <c r="F26" s="48">
        <v>17</v>
      </c>
      <c r="G26" s="49">
        <f t="shared" si="1"/>
        <v>2198.5188499120004</v>
      </c>
      <c r="H26" s="56">
        <v>17</v>
      </c>
      <c r="I26" s="57">
        <f t="shared" si="2"/>
        <v>2528.2966773988</v>
      </c>
      <c r="J26" s="50">
        <v>1.48</v>
      </c>
      <c r="K26" s="3"/>
      <c r="L26" s="60"/>
    </row>
    <row r="27" spans="2:11" ht="14.25">
      <c r="B27" s="48">
        <v>18</v>
      </c>
      <c r="C27" s="46">
        <f>I3*J27</f>
        <v>1853.7879514</v>
      </c>
      <c r="D27" s="48">
        <v>18</v>
      </c>
      <c r="E27" s="49">
        <f t="shared" si="0"/>
        <v>2039.1667465400003</v>
      </c>
      <c r="F27" s="48">
        <v>18</v>
      </c>
      <c r="G27" s="49">
        <f t="shared" si="1"/>
        <v>2243.0834211940005</v>
      </c>
      <c r="H27" s="56">
        <v>18</v>
      </c>
      <c r="I27" s="57">
        <f t="shared" si="2"/>
        <v>2579.5459343731004</v>
      </c>
      <c r="J27" s="50">
        <v>1.51</v>
      </c>
      <c r="K27" s="3"/>
    </row>
    <row r="28" spans="2:13" ht="14.25">
      <c r="B28" s="48">
        <v>19</v>
      </c>
      <c r="C28" s="46">
        <f>I3*J28</f>
        <v>1890.6181756</v>
      </c>
      <c r="D28" s="48">
        <v>19</v>
      </c>
      <c r="E28" s="49">
        <f t="shared" si="0"/>
        <v>2079.6799931600003</v>
      </c>
      <c r="F28" s="48">
        <v>19</v>
      </c>
      <c r="G28" s="49">
        <f t="shared" si="1"/>
        <v>2287.6479924760006</v>
      </c>
      <c r="H28" s="56">
        <v>19</v>
      </c>
      <c r="I28" s="57">
        <f t="shared" si="2"/>
        <v>2630.7951913474003</v>
      </c>
      <c r="J28" s="50">
        <v>1.54</v>
      </c>
      <c r="M28" s="55"/>
    </row>
    <row r="29" spans="2:12" ht="14.25">
      <c r="B29" s="61">
        <v>20</v>
      </c>
      <c r="C29" s="46">
        <f>I3*J29</f>
        <v>1927.4483998000003</v>
      </c>
      <c r="D29" s="61">
        <v>20</v>
      </c>
      <c r="E29" s="49">
        <f t="shared" si="0"/>
        <v>2120.1932397800006</v>
      </c>
      <c r="F29" s="61">
        <v>20</v>
      </c>
      <c r="G29" s="49">
        <f t="shared" si="1"/>
        <v>2332.2125637580007</v>
      </c>
      <c r="H29" s="62">
        <v>20</v>
      </c>
      <c r="I29" s="57">
        <f t="shared" si="2"/>
        <v>2682.0444483217007</v>
      </c>
      <c r="J29" s="50">
        <v>1.57</v>
      </c>
      <c r="L29" s="58"/>
    </row>
    <row r="30" spans="2:10" ht="14.25">
      <c r="B30" s="48">
        <v>21</v>
      </c>
      <c r="C30" s="46">
        <f>I3*J30</f>
        <v>1964.2786240000003</v>
      </c>
      <c r="D30" s="48">
        <v>21</v>
      </c>
      <c r="E30" s="49">
        <f t="shared" si="0"/>
        <v>2160.7064864000004</v>
      </c>
      <c r="F30" s="48">
        <v>21</v>
      </c>
      <c r="G30" s="49">
        <f t="shared" si="1"/>
        <v>2376.7771350400008</v>
      </c>
      <c r="H30" s="56">
        <v>21</v>
      </c>
      <c r="I30" s="57">
        <f t="shared" si="2"/>
        <v>2733.2937052960006</v>
      </c>
      <c r="J30" s="50">
        <v>1.6</v>
      </c>
    </row>
    <row r="31" spans="2:10" ht="14.25">
      <c r="B31" s="48">
        <v>22</v>
      </c>
      <c r="C31" s="46">
        <f>I3*J31</f>
        <v>2001.1088482</v>
      </c>
      <c r="D31" s="48">
        <v>22</v>
      </c>
      <c r="E31" s="49">
        <f t="shared" si="0"/>
        <v>2201.21973302</v>
      </c>
      <c r="F31" s="48">
        <v>22</v>
      </c>
      <c r="G31" s="49">
        <f t="shared" si="1"/>
        <v>2421.3417063220004</v>
      </c>
      <c r="H31" s="56">
        <v>22</v>
      </c>
      <c r="I31" s="57">
        <f t="shared" si="2"/>
        <v>2784.5429622703004</v>
      </c>
      <c r="J31" s="50">
        <v>1.63</v>
      </c>
    </row>
    <row r="32" spans="2:10" ht="14.25">
      <c r="B32" s="48">
        <v>23</v>
      </c>
      <c r="C32" s="46">
        <f>I3*J32</f>
        <v>2037.9390724</v>
      </c>
      <c r="D32" s="48">
        <v>23</v>
      </c>
      <c r="E32" s="49">
        <f t="shared" si="0"/>
        <v>2241.73297964</v>
      </c>
      <c r="F32" s="48">
        <v>23</v>
      </c>
      <c r="G32" s="49">
        <f t="shared" si="1"/>
        <v>2465.906277604</v>
      </c>
      <c r="H32" s="56">
        <v>23</v>
      </c>
      <c r="I32" s="57">
        <f t="shared" si="2"/>
        <v>2835.7922192446</v>
      </c>
      <c r="J32" s="50">
        <v>1.66</v>
      </c>
    </row>
    <row r="33" spans="2:14" ht="14.25">
      <c r="B33" s="48">
        <v>24</v>
      </c>
      <c r="C33" s="46">
        <f>I3*J33</f>
        <v>2074.7692966</v>
      </c>
      <c r="D33" s="48">
        <v>24</v>
      </c>
      <c r="E33" s="49">
        <f t="shared" si="0"/>
        <v>2282.24622626</v>
      </c>
      <c r="F33" s="48">
        <v>24</v>
      </c>
      <c r="G33" s="49">
        <f t="shared" si="1"/>
        <v>2510.4708488860006</v>
      </c>
      <c r="H33" s="56">
        <v>24</v>
      </c>
      <c r="I33" s="57">
        <f t="shared" si="2"/>
        <v>2887.0414762189002</v>
      </c>
      <c r="J33" s="50">
        <v>1.69</v>
      </c>
      <c r="N33" s="55"/>
    </row>
    <row r="34" spans="2:14" ht="14.25">
      <c r="B34" s="48">
        <v>25</v>
      </c>
      <c r="C34" s="46">
        <f>I3*J34</f>
        <v>2111.5995208</v>
      </c>
      <c r="D34" s="48">
        <v>25</v>
      </c>
      <c r="E34" s="49">
        <f t="shared" si="0"/>
        <v>2322.75947288</v>
      </c>
      <c r="F34" s="48">
        <v>25</v>
      </c>
      <c r="G34" s="49">
        <f t="shared" si="1"/>
        <v>2555.035420168</v>
      </c>
      <c r="H34" s="56">
        <v>25</v>
      </c>
      <c r="I34" s="57">
        <f t="shared" si="2"/>
        <v>2938.2907331932</v>
      </c>
      <c r="J34" s="50">
        <v>1.72</v>
      </c>
      <c r="L34" s="55"/>
      <c r="N34" s="55"/>
    </row>
    <row r="35" spans="2:10" ht="14.25">
      <c r="B35" s="48">
        <v>26</v>
      </c>
      <c r="C35" s="46">
        <f>I3*J35</f>
        <v>2148.4297450000004</v>
      </c>
      <c r="D35" s="48">
        <v>26</v>
      </c>
      <c r="E35" s="49">
        <f t="shared" si="0"/>
        <v>2363.2727195000007</v>
      </c>
      <c r="F35" s="48">
        <v>26</v>
      </c>
      <c r="G35" s="49">
        <f t="shared" si="1"/>
        <v>2599.5999914500007</v>
      </c>
      <c r="H35" s="56">
        <v>26</v>
      </c>
      <c r="I35" s="57">
        <f t="shared" si="2"/>
        <v>2989.5399901675005</v>
      </c>
      <c r="J35" s="50">
        <v>1.75</v>
      </c>
    </row>
    <row r="36" spans="2:10" ht="14.25">
      <c r="B36" s="45">
        <v>27</v>
      </c>
      <c r="C36" s="46">
        <f>I3*J36</f>
        <v>2185.2599692000003</v>
      </c>
      <c r="D36" s="47">
        <v>27</v>
      </c>
      <c r="E36" s="49">
        <f t="shared" si="0"/>
        <v>2403.7859661200005</v>
      </c>
      <c r="F36" s="48">
        <v>27</v>
      </c>
      <c r="G36" s="49">
        <f t="shared" si="1"/>
        <v>2644.164562732001</v>
      </c>
      <c r="H36" s="56">
        <v>27</v>
      </c>
      <c r="I36" s="57">
        <f t="shared" si="2"/>
        <v>3040.789247141801</v>
      </c>
      <c r="J36" s="50">
        <v>1.78</v>
      </c>
    </row>
    <row r="37" spans="2:14" ht="14.25">
      <c r="B37" s="45">
        <v>28</v>
      </c>
      <c r="C37" s="46">
        <f>I3*J37</f>
        <v>2222.0901934000003</v>
      </c>
      <c r="D37" s="47">
        <v>28</v>
      </c>
      <c r="E37" s="49">
        <f t="shared" si="0"/>
        <v>2444.2992127400007</v>
      </c>
      <c r="F37" s="56">
        <v>28</v>
      </c>
      <c r="G37" s="49">
        <f t="shared" si="1"/>
        <v>2688.729134014001</v>
      </c>
      <c r="H37" s="56">
        <v>28</v>
      </c>
      <c r="I37" s="57">
        <f t="shared" si="2"/>
        <v>3092.0385041161007</v>
      </c>
      <c r="J37" s="50">
        <v>1.81</v>
      </c>
      <c r="N37" s="55"/>
    </row>
    <row r="38" spans="2:10" ht="14.25">
      <c r="B38" s="45">
        <v>29</v>
      </c>
      <c r="C38" s="46">
        <f>I3*J38</f>
        <v>2258.9204176000003</v>
      </c>
      <c r="D38" s="47">
        <v>29</v>
      </c>
      <c r="E38" s="49">
        <f t="shared" si="0"/>
        <v>2484.8124593600005</v>
      </c>
      <c r="F38" s="56">
        <v>29</v>
      </c>
      <c r="G38" s="49">
        <f t="shared" si="1"/>
        <v>2733.2937052960006</v>
      </c>
      <c r="H38" s="56">
        <v>29</v>
      </c>
      <c r="I38" s="57">
        <f t="shared" si="2"/>
        <v>3143.2877610904</v>
      </c>
      <c r="J38" s="50">
        <v>1.84</v>
      </c>
    </row>
    <row r="39" spans="2:10" ht="15" thickBot="1">
      <c r="B39" s="45">
        <v>30</v>
      </c>
      <c r="C39" s="46">
        <f>I3*J39</f>
        <v>2295.7506418000003</v>
      </c>
      <c r="D39" s="47">
        <v>30</v>
      </c>
      <c r="E39" s="141">
        <f t="shared" si="0"/>
        <v>2525.3257059800003</v>
      </c>
      <c r="F39" s="56">
        <v>30</v>
      </c>
      <c r="G39" s="49">
        <f t="shared" si="1"/>
        <v>2777.8582765780006</v>
      </c>
      <c r="H39" s="56">
        <v>30</v>
      </c>
      <c r="I39" s="141">
        <f t="shared" si="2"/>
        <v>3194.5370180647005</v>
      </c>
      <c r="J39" s="50">
        <v>1.87</v>
      </c>
    </row>
    <row r="40" spans="2:12" ht="15" thickTop="1">
      <c r="B40" s="128">
        <v>31</v>
      </c>
      <c r="C40" s="129">
        <f>I3*J40</f>
        <v>2320.3041246000003</v>
      </c>
      <c r="D40" s="130">
        <v>31</v>
      </c>
      <c r="E40" s="140">
        <f>C40*1.1</f>
        <v>2552.3345370600005</v>
      </c>
      <c r="F40" s="132">
        <v>31</v>
      </c>
      <c r="G40" s="131">
        <f>E40*1.1</f>
        <v>2807.5679907660005</v>
      </c>
      <c r="H40" s="132">
        <v>31</v>
      </c>
      <c r="I40" s="143">
        <f>G40*1.15</f>
        <v>3228.7031893809003</v>
      </c>
      <c r="J40" s="63">
        <v>1.89</v>
      </c>
      <c r="L40" s="55"/>
    </row>
    <row r="41" spans="2:10" ht="15" thickBot="1">
      <c r="B41" s="133">
        <v>32</v>
      </c>
      <c r="C41" s="134">
        <f>I3*J41</f>
        <v>2344.8576074000002</v>
      </c>
      <c r="D41" s="135">
        <v>32</v>
      </c>
      <c r="E41" s="136">
        <f>C41*1.1</f>
        <v>2579.3433681400006</v>
      </c>
      <c r="F41" s="137">
        <v>32</v>
      </c>
      <c r="G41" s="136">
        <f>E41*1.1</f>
        <v>2837.277704954001</v>
      </c>
      <c r="H41" s="137">
        <v>32</v>
      </c>
      <c r="I41" s="138">
        <f>G41*1.15</f>
        <v>3262.869360697101</v>
      </c>
      <c r="J41" s="50">
        <v>1.91</v>
      </c>
    </row>
    <row r="42" spans="2:12" ht="13.5" thickTop="1">
      <c r="B42" s="65"/>
      <c r="C42" s="139"/>
      <c r="D42" s="65"/>
      <c r="E42" s="64"/>
      <c r="F42" s="65"/>
      <c r="G42" s="142"/>
      <c r="H42" s="65"/>
      <c r="I42" s="64"/>
      <c r="J42" s="66"/>
      <c r="L42" s="55"/>
    </row>
    <row r="43" spans="10:11" ht="12.75">
      <c r="J43" s="66"/>
      <c r="K43" s="55"/>
    </row>
    <row r="44" spans="11:12" ht="12.75">
      <c r="K44" s="55"/>
      <c r="L44" s="60"/>
    </row>
    <row r="45" spans="4:11" ht="15.75">
      <c r="D45" s="67"/>
      <c r="E45" s="68" t="s">
        <v>98</v>
      </c>
      <c r="F45" s="69"/>
      <c r="G45" s="70"/>
      <c r="K45" s="59">
        <f>+C40-C39</f>
        <v>24.553482799999983</v>
      </c>
    </row>
    <row r="46" spans="4:12" ht="12.75">
      <c r="D46" s="71"/>
      <c r="E46" s="3"/>
      <c r="F46" s="3"/>
      <c r="G46" s="72"/>
      <c r="H46" s="73"/>
      <c r="L46" s="60"/>
    </row>
    <row r="47" spans="4:12" ht="12.75">
      <c r="D47" s="74" t="s">
        <v>82</v>
      </c>
      <c r="E47" s="3"/>
      <c r="F47" s="3"/>
      <c r="G47" s="72"/>
      <c r="K47" s="59">
        <f>+E39-E40</f>
        <v>-27.008831080000164</v>
      </c>
      <c r="L47" s="60"/>
    </row>
    <row r="48" spans="4:7" ht="12.75">
      <c r="D48" s="71"/>
      <c r="E48" s="3"/>
      <c r="F48" s="3"/>
      <c r="G48" s="72"/>
    </row>
    <row r="49" spans="4:7" ht="12.75">
      <c r="D49" s="75" t="s">
        <v>83</v>
      </c>
      <c r="E49" s="76"/>
      <c r="F49" s="76"/>
      <c r="G49" s="77"/>
    </row>
    <row r="50" spans="4:7" ht="12.75">
      <c r="D50" s="75" t="s">
        <v>84</v>
      </c>
      <c r="E50" s="76"/>
      <c r="F50" s="76"/>
      <c r="G50" s="77"/>
    </row>
    <row r="51" spans="4:10" ht="12.75">
      <c r="D51" s="75" t="s">
        <v>99</v>
      </c>
      <c r="E51" s="76"/>
      <c r="F51" s="76"/>
      <c r="G51" s="77"/>
      <c r="J51" s="55"/>
    </row>
    <row r="52" spans="4:7" ht="12.75">
      <c r="D52" s="75" t="s">
        <v>85</v>
      </c>
      <c r="E52" s="76"/>
      <c r="F52" s="76"/>
      <c r="G52" s="77"/>
    </row>
    <row r="53" spans="4:7" ht="12.75">
      <c r="D53" s="75" t="s">
        <v>100</v>
      </c>
      <c r="E53" s="76"/>
      <c r="F53" s="76"/>
      <c r="G53" s="77"/>
    </row>
    <row r="54" spans="4:7" ht="12.75">
      <c r="D54" s="75" t="s">
        <v>86</v>
      </c>
      <c r="E54" s="76"/>
      <c r="F54" s="76"/>
      <c r="G54" s="77"/>
    </row>
    <row r="55" spans="4:7" ht="12.75">
      <c r="D55" s="75" t="s">
        <v>87</v>
      </c>
      <c r="E55" s="76"/>
      <c r="F55" s="76"/>
      <c r="G55" s="77"/>
    </row>
    <row r="56" spans="4:7" ht="12.75">
      <c r="D56" s="75" t="s">
        <v>88</v>
      </c>
      <c r="E56" s="76"/>
      <c r="F56" s="76"/>
      <c r="G56" s="77"/>
    </row>
    <row r="57" spans="4:7" ht="12.75">
      <c r="D57" s="78" t="s">
        <v>89</v>
      </c>
      <c r="E57" s="79"/>
      <c r="F57" s="79"/>
      <c r="G57" s="80"/>
    </row>
  </sheetData>
  <sheetProtection/>
  <mergeCells count="12">
    <mergeCell ref="B7:C7"/>
    <mergeCell ref="D7:E7"/>
    <mergeCell ref="F7:G7"/>
    <mergeCell ref="H7:I7"/>
    <mergeCell ref="B2:G2"/>
    <mergeCell ref="H2:I2"/>
    <mergeCell ref="B4:G4"/>
    <mergeCell ref="H4:I4"/>
    <mergeCell ref="B6:C6"/>
    <mergeCell ref="D6:E6"/>
    <mergeCell ref="F6:G6"/>
    <mergeCell ref="H6:I6"/>
  </mergeCells>
  <printOptions horizontalCentered="1"/>
  <pageMargins left="0.25" right="0.25" top="0.75" bottom="0.75" header="0.3" footer="0.3"/>
  <pageSetup fitToHeight="1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O29"/>
  <sheetViews>
    <sheetView showGridLines="0" zoomScale="140" zoomScaleNormal="140" zoomScalePageLayoutView="0" workbookViewId="0" topLeftCell="A1">
      <selection activeCell="G23" sqref="G23"/>
    </sheetView>
  </sheetViews>
  <sheetFormatPr defaultColWidth="9.140625" defaultRowHeight="12.75"/>
  <cols>
    <col min="2" max="2" width="9.8515625" style="0" customWidth="1"/>
    <col min="3" max="3" width="23.8515625" style="0" customWidth="1"/>
    <col min="4" max="4" width="14.421875" style="0" customWidth="1"/>
    <col min="5" max="5" width="28.28125" style="0" customWidth="1"/>
    <col min="6" max="6" width="13.7109375" style="0" customWidth="1"/>
    <col min="7" max="7" width="17.140625" style="0" customWidth="1"/>
    <col min="8" max="8" width="0" style="0" hidden="1" customWidth="1"/>
    <col min="9" max="9" width="9.28125" style="0" hidden="1" customWidth="1"/>
  </cols>
  <sheetData>
    <row r="1" ht="13.5" thickBot="1"/>
    <row r="2" spans="2:7" ht="21" thickTop="1">
      <c r="B2" s="251" t="s">
        <v>90</v>
      </c>
      <c r="C2" s="252"/>
      <c r="D2" s="252"/>
      <c r="E2" s="252"/>
      <c r="F2" s="252"/>
      <c r="G2" s="253"/>
    </row>
    <row r="3" spans="2:9" ht="16.5" customHeight="1" thickBot="1">
      <c r="B3" s="81" t="s">
        <v>91</v>
      </c>
      <c r="C3" s="82"/>
      <c r="D3" s="82"/>
      <c r="E3" s="82"/>
      <c r="F3" s="83" t="s">
        <v>70</v>
      </c>
      <c r="G3" s="84">
        <v>2550.86</v>
      </c>
      <c r="H3" s="85">
        <v>0.0681</v>
      </c>
      <c r="I3" s="58">
        <v>2298.8</v>
      </c>
    </row>
    <row r="4" spans="2:9" ht="16.5" customHeight="1" thickBot="1" thickTop="1">
      <c r="B4" s="86"/>
      <c r="C4" s="87"/>
      <c r="D4" s="87"/>
      <c r="E4" s="87"/>
      <c r="F4" s="88"/>
      <c r="G4" s="89"/>
      <c r="H4" s="85"/>
      <c r="I4" s="58"/>
    </row>
    <row r="5" spans="2:7" ht="30" customHeight="1" thickBot="1" thickTop="1">
      <c r="B5" s="271" t="s">
        <v>92</v>
      </c>
      <c r="C5" s="272"/>
      <c r="D5" s="273" t="s">
        <v>93</v>
      </c>
      <c r="E5" s="273"/>
      <c r="F5" s="271" t="s">
        <v>94</v>
      </c>
      <c r="G5" s="272"/>
    </row>
    <row r="6" spans="2:10" ht="21.75" customHeight="1" thickBot="1" thickTop="1">
      <c r="B6" s="274" t="s">
        <v>95</v>
      </c>
      <c r="C6" s="275"/>
      <c r="D6" s="274" t="s">
        <v>96</v>
      </c>
      <c r="E6" s="275"/>
      <c r="F6" s="276" t="s">
        <v>97</v>
      </c>
      <c r="G6" s="277"/>
      <c r="J6" s="90"/>
    </row>
    <row r="7" spans="2:10" s="91" customFormat="1" ht="10.5" customHeight="1" thickBot="1" thickTop="1">
      <c r="B7" s="92"/>
      <c r="C7" s="92"/>
      <c r="D7" s="93"/>
      <c r="E7" s="92"/>
      <c r="F7" s="94"/>
      <c r="G7" s="93"/>
      <c r="J7" s="95"/>
    </row>
    <row r="8" spans="2:10" ht="15.75" customHeight="1" thickTop="1">
      <c r="B8" s="96" t="s">
        <v>80</v>
      </c>
      <c r="C8" s="96" t="s">
        <v>81</v>
      </c>
      <c r="D8" s="97" t="s">
        <v>80</v>
      </c>
      <c r="E8" s="96" t="s">
        <v>81</v>
      </c>
      <c r="F8" s="96" t="s">
        <v>80</v>
      </c>
      <c r="G8" s="96" t="s">
        <v>81</v>
      </c>
      <c r="J8" s="60"/>
    </row>
    <row r="9" spans="2:9" ht="15.75">
      <c r="B9" s="98">
        <v>1</v>
      </c>
      <c r="C9" s="99">
        <f>G3</f>
        <v>2550.86</v>
      </c>
      <c r="D9" s="98">
        <v>1</v>
      </c>
      <c r="E9" s="100">
        <f>C9*1.1</f>
        <v>2805.9460000000004</v>
      </c>
      <c r="F9" s="101">
        <v>1</v>
      </c>
      <c r="G9" s="102">
        <f>E9*1.1</f>
        <v>3086.5406000000007</v>
      </c>
      <c r="I9" s="55"/>
    </row>
    <row r="10" spans="2:9" ht="15.75">
      <c r="B10" s="103">
        <v>2</v>
      </c>
      <c r="C10" s="104">
        <f>C9*1.03</f>
        <v>2627.3858</v>
      </c>
      <c r="D10" s="105">
        <v>2</v>
      </c>
      <c r="E10" s="106">
        <f aca="true" t="shared" si="0" ref="E10:E23">C10*1.1</f>
        <v>2890.12438</v>
      </c>
      <c r="F10" s="107">
        <v>2</v>
      </c>
      <c r="G10" s="108">
        <f aca="true" t="shared" si="1" ref="G10:G23">E10*1.1</f>
        <v>3179.1368180000004</v>
      </c>
      <c r="I10" s="55"/>
    </row>
    <row r="11" spans="2:9" ht="15.75">
      <c r="B11" s="103">
        <v>3</v>
      </c>
      <c r="C11" s="104">
        <f>C9*1.06</f>
        <v>2703.9116000000004</v>
      </c>
      <c r="D11" s="103">
        <v>3</v>
      </c>
      <c r="E11" s="109">
        <f t="shared" si="0"/>
        <v>2974.3027600000005</v>
      </c>
      <c r="F11" s="107">
        <v>3</v>
      </c>
      <c r="G11" s="108">
        <f t="shared" si="1"/>
        <v>3271.733036000001</v>
      </c>
      <c r="I11" s="55"/>
    </row>
    <row r="12" spans="2:9" ht="15.75">
      <c r="B12" s="105">
        <v>4</v>
      </c>
      <c r="C12" s="110">
        <f>C9*1.09</f>
        <v>2780.4374000000003</v>
      </c>
      <c r="D12" s="103">
        <v>4</v>
      </c>
      <c r="E12" s="106">
        <f t="shared" si="0"/>
        <v>3058.4811400000003</v>
      </c>
      <c r="F12" s="107">
        <v>4</v>
      </c>
      <c r="G12" s="108">
        <f t="shared" si="1"/>
        <v>3364.3292540000007</v>
      </c>
      <c r="I12" s="55"/>
    </row>
    <row r="13" spans="2:13" ht="15.75">
      <c r="B13" s="103">
        <v>5</v>
      </c>
      <c r="C13" s="110">
        <f>C9*1.12</f>
        <v>2856.9632000000006</v>
      </c>
      <c r="D13" s="111">
        <v>5</v>
      </c>
      <c r="E13" s="106">
        <f t="shared" si="0"/>
        <v>3142.659520000001</v>
      </c>
      <c r="F13" s="103">
        <v>5</v>
      </c>
      <c r="G13" s="106">
        <f t="shared" si="1"/>
        <v>3456.9254720000013</v>
      </c>
      <c r="I13" s="55"/>
      <c r="M13" s="60"/>
    </row>
    <row r="14" spans="1:15" ht="15.75">
      <c r="A14" s="54"/>
      <c r="B14" s="112">
        <v>6</v>
      </c>
      <c r="C14" s="113">
        <f>C9*1.15</f>
        <v>2933.489</v>
      </c>
      <c r="D14" s="105">
        <v>6</v>
      </c>
      <c r="E14" s="109">
        <f>C14*1.1</f>
        <v>3226.8379000000004</v>
      </c>
      <c r="F14" s="105">
        <v>6</v>
      </c>
      <c r="G14" s="109">
        <f t="shared" si="1"/>
        <v>3549.521690000001</v>
      </c>
      <c r="I14" s="55"/>
      <c r="O14" s="3"/>
    </row>
    <row r="15" spans="1:13" ht="15.75">
      <c r="A15" s="54"/>
      <c r="B15" s="114">
        <v>7</v>
      </c>
      <c r="C15" s="104">
        <f>C9*1.18</f>
        <v>3010.0148</v>
      </c>
      <c r="D15" s="107">
        <v>7</v>
      </c>
      <c r="E15" s="106">
        <f t="shared" si="0"/>
        <v>3311.0162800000003</v>
      </c>
      <c r="F15" s="107">
        <v>7</v>
      </c>
      <c r="G15" s="106">
        <f t="shared" si="1"/>
        <v>3642.1179080000006</v>
      </c>
      <c r="I15" s="55"/>
      <c r="M15" s="60"/>
    </row>
    <row r="16" spans="1:13" ht="15.75">
      <c r="A16" s="54"/>
      <c r="B16" s="115">
        <v>8</v>
      </c>
      <c r="C16" s="116">
        <f>C9*1.21</f>
        <v>3086.5406000000003</v>
      </c>
      <c r="D16" s="103">
        <v>8</v>
      </c>
      <c r="E16" s="109">
        <f t="shared" si="0"/>
        <v>3395.1946600000006</v>
      </c>
      <c r="F16" s="103">
        <v>8</v>
      </c>
      <c r="G16" s="117">
        <f t="shared" si="1"/>
        <v>3734.7141260000008</v>
      </c>
      <c r="I16" s="55"/>
      <c r="M16" s="60"/>
    </row>
    <row r="17" spans="1:11" ht="15.75">
      <c r="A17" s="54"/>
      <c r="B17" s="115">
        <v>9</v>
      </c>
      <c r="C17" s="116">
        <f>C9*1.24</f>
        <v>3163.0664</v>
      </c>
      <c r="D17" s="105">
        <v>9</v>
      </c>
      <c r="E17" s="108">
        <f t="shared" si="0"/>
        <v>3479.3730400000004</v>
      </c>
      <c r="F17" s="105">
        <v>9</v>
      </c>
      <c r="G17" s="108">
        <f t="shared" si="1"/>
        <v>3827.310344000001</v>
      </c>
      <c r="I17" s="55"/>
      <c r="K17" s="60"/>
    </row>
    <row r="18" spans="1:9" ht="15.75">
      <c r="A18" s="54"/>
      <c r="B18" s="112">
        <v>10</v>
      </c>
      <c r="C18" s="113">
        <f>C9*1.27</f>
        <v>3239.5922</v>
      </c>
      <c r="D18" s="103">
        <v>10</v>
      </c>
      <c r="E18" s="108">
        <f t="shared" si="0"/>
        <v>3563.5514200000002</v>
      </c>
      <c r="F18" s="103">
        <v>10</v>
      </c>
      <c r="G18" s="108">
        <f t="shared" si="1"/>
        <v>3919.9065620000006</v>
      </c>
      <c r="I18" s="55"/>
    </row>
    <row r="19" spans="1:13" ht="15.75">
      <c r="A19" s="54"/>
      <c r="B19" s="114">
        <v>11</v>
      </c>
      <c r="C19" s="118">
        <f>C9*1.3</f>
        <v>3316.1180000000004</v>
      </c>
      <c r="D19" s="105">
        <v>11</v>
      </c>
      <c r="E19" s="106">
        <f t="shared" si="0"/>
        <v>3647.7298000000005</v>
      </c>
      <c r="F19" s="111">
        <v>11</v>
      </c>
      <c r="G19" s="106">
        <f t="shared" si="1"/>
        <v>4012.5027800000007</v>
      </c>
      <c r="I19" s="55"/>
      <c r="M19" s="60"/>
    </row>
    <row r="20" spans="1:9" ht="15.75">
      <c r="A20" s="54"/>
      <c r="B20" s="115">
        <v>12</v>
      </c>
      <c r="C20" s="118">
        <f>C9*1.33</f>
        <v>3392.6438000000003</v>
      </c>
      <c r="D20" s="107">
        <v>12</v>
      </c>
      <c r="E20" s="106">
        <f t="shared" si="0"/>
        <v>3731.908180000001</v>
      </c>
      <c r="F20" s="105">
        <v>12</v>
      </c>
      <c r="G20" s="117">
        <f t="shared" si="1"/>
        <v>4105.098998000001</v>
      </c>
      <c r="I20" s="55"/>
    </row>
    <row r="21" spans="2:9" ht="15.75">
      <c r="B21" s="103">
        <v>13</v>
      </c>
      <c r="C21" s="116">
        <f>C9*1.36</f>
        <v>3469.1696000000006</v>
      </c>
      <c r="D21" s="103">
        <v>13</v>
      </c>
      <c r="E21" s="119">
        <f t="shared" si="0"/>
        <v>3816.086560000001</v>
      </c>
      <c r="F21" s="103">
        <v>13</v>
      </c>
      <c r="G21" s="106">
        <f t="shared" si="1"/>
        <v>4197.695216000002</v>
      </c>
      <c r="I21" s="55"/>
    </row>
    <row r="22" spans="2:9" ht="15.75">
      <c r="B22" s="107">
        <v>14</v>
      </c>
      <c r="C22" s="113">
        <f>C9*1.39</f>
        <v>3545.6954</v>
      </c>
      <c r="D22" s="105">
        <v>14</v>
      </c>
      <c r="E22" s="106">
        <f t="shared" si="0"/>
        <v>3900.2649400000005</v>
      </c>
      <c r="F22" s="103">
        <v>14</v>
      </c>
      <c r="G22" s="120">
        <f t="shared" si="1"/>
        <v>4290.291434000001</v>
      </c>
      <c r="I22" s="55"/>
    </row>
    <row r="23" spans="2:9" ht="16.5" thickBot="1">
      <c r="B23" s="121">
        <v>15</v>
      </c>
      <c r="C23" s="122">
        <f>C9*1.42</f>
        <v>3622.2212</v>
      </c>
      <c r="D23" s="121">
        <v>15</v>
      </c>
      <c r="E23" s="123">
        <f t="shared" si="0"/>
        <v>3984.4433200000003</v>
      </c>
      <c r="F23" s="124">
        <v>15</v>
      </c>
      <c r="G23" s="125">
        <f t="shared" si="1"/>
        <v>4382.887652</v>
      </c>
      <c r="I23" s="55"/>
    </row>
    <row r="24" ht="13.5" thickTop="1"/>
    <row r="25" spans="5:7" ht="12.75">
      <c r="E25" s="126"/>
      <c r="F25" s="127"/>
      <c r="G25" s="126"/>
    </row>
    <row r="26" spans="5:7" ht="12.75">
      <c r="E26" s="126"/>
      <c r="F26" s="127"/>
      <c r="G26" s="127"/>
    </row>
    <row r="27" spans="5:7" ht="12.75">
      <c r="E27" s="126"/>
      <c r="F27" s="127"/>
      <c r="G27" s="127"/>
    </row>
    <row r="28" spans="5:7" ht="12.75">
      <c r="E28" s="126"/>
      <c r="F28" s="127"/>
      <c r="G28" s="127"/>
    </row>
    <row r="29" spans="5:7" ht="12.75">
      <c r="E29" s="126"/>
      <c r="F29" s="127"/>
      <c r="G29" s="127"/>
    </row>
  </sheetData>
  <sheetProtection/>
  <mergeCells count="7">
    <mergeCell ref="B2:G2"/>
    <mergeCell ref="B5:C5"/>
    <mergeCell ref="D5:E5"/>
    <mergeCell ref="F5:G5"/>
    <mergeCell ref="B6:C6"/>
    <mergeCell ref="D6:E6"/>
    <mergeCell ref="F6:G6"/>
  </mergeCells>
  <printOptions horizontalCentered="1"/>
  <pageMargins left="0.46" right="0.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Fabio Luis Malinovski Padilha</cp:lastModifiedBy>
  <cp:lastPrinted>2017-05-05T16:46:45Z</cp:lastPrinted>
  <dcterms:created xsi:type="dcterms:W3CDTF">2003-11-17T11:05:12Z</dcterms:created>
  <dcterms:modified xsi:type="dcterms:W3CDTF">2024-01-30T12:46:35Z</dcterms:modified>
  <cp:category/>
  <cp:version/>
  <cp:contentType/>
  <cp:contentStatus/>
</cp:coreProperties>
</file>